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97" i="1"/>
  <c r="G94" i="1"/>
  <c r="F94" i="1"/>
  <c r="K94" i="1"/>
  <c r="A112" i="1" l="1"/>
  <c r="F102" i="1"/>
  <c r="A116" i="1"/>
  <c r="D110" i="1"/>
  <c r="A113" i="1"/>
  <c r="A105" i="1"/>
  <c r="A114" i="1"/>
  <c r="F110" i="1"/>
  <c r="A117" i="1"/>
  <c r="A109" i="1"/>
  <c r="A110" i="1"/>
  <c r="A111" i="1"/>
  <c r="A99" i="1"/>
  <c r="D118" i="1"/>
  <c r="A120" i="1"/>
  <c r="A124" i="1"/>
  <c r="A98" i="1"/>
  <c r="F134" i="1"/>
  <c r="A94" i="1"/>
  <c r="A95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<sst xmlns="http://schemas.openxmlformats.org/spreadsheetml/2006/main" count="575" uniqueCount="218">
  <si>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</si>
  <si>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</si>
  <si>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</si>
  <si>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</si>
  <si>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</si>
  <si>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</si>
  <si>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</si>
  <si>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</si>
  <si>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</si>
  <si>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</si>
  <si>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</si>
  <si>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</si>
  <si>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</si>
  <si>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</si>
  <si>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</si>
  <si>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</si>
  <si>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</si>
  <si>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</si>
  <si>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</si>
  <si>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</si>
  <si>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</si>
  <si>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</si>
  <si>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</si>
  <si>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</si>
  <si>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</si>
  <si>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</si>
  <si>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</si>
  <si>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</si>
  <si>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</si>
  <si>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</si>
  <si>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</si>
  <si>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</si>
  <si>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</si>
  <si>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</si>
  <si>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</si>
  <si>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</si>
  <si>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</si>
  <si>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</si>
  <si>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</si>
  <si>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</si>
  <si>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</si>
  <si>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</si>
  <si>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</si>
  <si>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</si>
  <si>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</si>
  <si>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</si>
  <si>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</si>
  <si>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</si>
  <si>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</si>
  <si>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</si>
  <si>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</si>
  <si>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</si>
  <si>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</si>
  <si>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</si>
  <si>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</si>
  <si>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</si>
  <si>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</si>
  <si>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</si>
  <si>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</si>
  <si>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</si>
  <si>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</si>
  <si>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</si>
  <si>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</si>
  <si>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</si>
  <si>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</si>
  <si>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</si>
  <si>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</si>
  <si>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</si>
  <si>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</si>
  <si>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</si>
  <si>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</si>
  <si>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</si>
  <si>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</si>
  <si>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</si>
  <si>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</si>
  <si>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</si>
  <si>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</si>
  <si>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</si>
  <si>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</si>
  <si>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</si>
  <si>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</si>
  <si>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</si>
  <si>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</si>
  <si>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</si>
  <si>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</si>
  <si>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</si>
  <si>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</si>
  <si>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</si>
  <si>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</si>
  <si>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</si>
  <si>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</si>
  <si>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</si>
  <si>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</si>
  <si>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</si>
  <si>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</si>
  <si>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</si>
  <si>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</si>
  <si>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</si>
  <si>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</si>
  <si>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</si>
  <si>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</si>
  <si>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</si>
  <si>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</si>
  <si>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</si>
  <si>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</si>
  <si>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</si>
  <si>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</si>
  <si>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</si>
  <si>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</si>
  <si>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</si>
  <si>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</si>
  <si>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</si>
  <si>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</si>
  <si>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</si>
  <si>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</si>
  <si>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</si>
  <si>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</si>
  <si>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</si>
  <si>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</si>
  <si>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</si>
  <si>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</si>
  <si>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</si>
  <si>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</si>
  <si>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</si>
  <si>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</si>
  <si>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</si>
  <si>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</si>
  <si>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</si>
  <si>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</si>
  <si>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</si>
  <si>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</si>
  <si>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</si>
  <si>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</si>
  <si>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</si>
  <si>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</si>
  <si>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</si>
  <si>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</si>
  <si>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</si>
  <si>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</si>
  <si>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</si>
  <si>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</si>
  <si>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</si>
  <si>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</si>
  <si>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</si>
  <si>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</si>
  <si>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</si>
  <si>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</si>
  <si>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</si>
  <si>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</si>
  <si>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</si>
  <si>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</si>
  <si>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</si>
  <si>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</si>
  <si>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</si>
  <si>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</si>
  <si>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</si>
  <si>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</si>
  <si>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</si>
  <si>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</si>
  <si>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</si>
  <si>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</si>
  <si>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</si>
  <si>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</si>
  <si>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</si>
  <si>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</si>
  <si>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</si>
  <si>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</si>
  <si>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</si>
  <si>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</si>
  <si>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</si>
  <si>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</si>
  <si>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</si>
  <si>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</si>
  <si>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</si>
  <si>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</si>
  <si>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</si>
  <si>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</si>
  <si>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</si>
  <si>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5/2</t>
  </si>
  <si>
    <t>Отчет об исполнении договора управления многоквартирного дома 
Румянцева, 5/2 в части текущего ремонта</t>
  </si>
  <si>
    <t>ежегодно</t>
  </si>
  <si>
    <t>площадь дома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</si>
  <si>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</si>
  <si>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</si>
  <si>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</si>
  <si>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</si>
  <si>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</si>
  <si>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</si>
  <si>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</si>
  <si>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</si>
  <si>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</si>
  <si>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датчиков давления на ТП.</t>
  </si>
  <si>
    <t>разово</t>
  </si>
  <si>
    <t>АВР 1/21 от 13.05.2021</t>
  </si>
  <si>
    <t>Замена АКБ станции управления пассажирским лифтом.</t>
  </si>
  <si>
    <t>Замена кнопки вызова пассажирского лифта (9 этаж).</t>
  </si>
  <si>
    <t>АВР 3/21 от 16.08.2021, счет №146 от 16.08.2021</t>
  </si>
  <si>
    <t>АВР 2/21 от 16.08.2021, счет №146 от 16.08.2021</t>
  </si>
  <si>
    <t>АВР 4/21 от 10.08.2021, счет №145 от 10.08.2021</t>
  </si>
  <si>
    <t>Частичный ремонт отмостки (5,6 м*2).</t>
  </si>
  <si>
    <t>АВР 5/21 от 15.10.2021, Решение</t>
  </si>
  <si>
    <t>Приобретение и установка новогоднего баннера в арку.</t>
  </si>
  <si>
    <t>АВР 6/21 от 15.12.2021, Решение</t>
  </si>
  <si>
    <t>Замена обводной трубы ГВС в ТП.</t>
  </si>
  <si>
    <t>АВР 7/21 от 15.12.2021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</si>
  <si>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</si>
  <si>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</si>
  <si>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</si>
  <si>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</si>
  <si>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</si>
  <si>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</si>
  <si>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</si>
  <si>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</si>
  <si>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8/21 от 30.12.2021</t>
  </si>
  <si>
    <t>АВР 9/21 от 30.12.2021</t>
  </si>
  <si>
    <t xml:space="preserve">  -  выверка направляющих противовеса лифта</t>
  </si>
  <si>
    <t xml:space="preserve">  -  ремонт теплового узла</t>
  </si>
  <si>
    <t>Замена светодиодного светильника в кабине лифта.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</si>
</sst>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</cellStyleXfs>
  <cellXfs count="18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1" fontId="13" fillId="0" borderId="0" xfId="5" applyNumberFormat="1" applyFill="1" applyBorder="1" applyAlignment="1">
      <alignment horizontal="center"/>
    </xf>
    <xf numFmtId="4" fontId="27" fillId="0" borderId="0" xfId="5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/>
    <xf numFmtId="0" fontId="11" fillId="0" borderId="0" xfId="5" applyFont="1" applyFill="1" applyBorder="1"/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27" fillId="0" borderId="0" xfId="13" applyNumberFormat="1" applyFont="1" applyFill="1" applyBorder="1" applyAlignment="1"/>
    <xf numFmtId="0" fontId="10" fillId="0" borderId="0" xfId="13" applyFill="1" applyBorder="1" applyAlignment="1"/>
    <xf numFmtId="0" fontId="27" fillId="0" borderId="0" xfId="13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20" fillId="0" borderId="0" xfId="0" applyNumberFormat="1" applyFont="1" applyFill="1" applyBorder="1" applyAlignment="1">
      <alignment wrapText="1"/>
    </xf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7" applyFont="1" applyFill="1" applyBorder="1" applyAlignment="1"/>
    <xf numFmtId="0" fontId="4" fillId="0" borderId="0" xfId="8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9" fillId="3" borderId="0" xfId="1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37" fillId="0" borderId="0" xfId="0" applyNumberFormat="1" applyFont="1"/>
    <xf numFmtId="0" fontId="27" fillId="0" borderId="0" xfId="5" applyFont="1" applyFill="1" applyBorder="1" applyAlignment="1"/>
    <xf numFmtId="0" fontId="13" fillId="0" borderId="0" xfId="5" applyFill="1" applyBorder="1" applyAlignment="1">
      <alignment horizontal="center"/>
    </xf>
    <xf numFmtId="4" fontId="13" fillId="0" borderId="0" xfId="5" applyNumberFormat="1" applyFill="1" applyBorder="1" applyAlignment="1"/>
    <xf numFmtId="0" fontId="9" fillId="0" borderId="0" xfId="13" applyFont="1" applyFill="1" applyBorder="1" applyAlignment="1"/>
    <xf numFmtId="0" fontId="2" fillId="0" borderId="0" xfId="5" applyFont="1" applyFill="1" applyBorder="1"/>
    <xf numFmtId="0" fontId="1" fillId="0" borderId="0" xfId="5" applyFont="1" applyFill="1" applyBorder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6"/>
    <cellStyle name="Обычный 2 4" xfId="10"/>
    <cellStyle name="Обычный 2 5" xfId="14"/>
    <cellStyle name="Обычный 3" xfId="2"/>
    <cellStyle name="Обычный 3 2" xfId="7"/>
    <cellStyle name="Обычный 3 3" xfId="11"/>
    <cellStyle name="Обычный 4" xfId="4"/>
    <cellStyle name="Обычный 4 2" xfId="8"/>
    <cellStyle name="Обычный 4 3" xfId="12"/>
    <cellStyle name="Обычный 5" xfId="5"/>
    <cellStyle name="Обычный 5 2" xfId="9"/>
    <cellStyle name="Обычный 5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189" sqref="F1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4" t="s">
        <v>178</v>
      </c>
      <c r="B2" s="174"/>
      <c r="C2" s="174"/>
      <c r="D2" s="174"/>
      <c r="E2" s="174"/>
      <c r="F2" s="174"/>
      <c r="G2" s="174"/>
      <c r="H2" s="174"/>
      <c r="I2" s="174"/>
      <c r="J2" s="17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09"/>
      <c r="L8" s="175"/>
      <c r="M8" s="109"/>
      <c r="N8" s="109"/>
      <c r="O8" s="70" t="s">
        <v>83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5"/>
      <c r="M9" s="109"/>
      <c r="N9" s="109"/>
      <c r="O9" s="70" t="s">
        <v>84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158021.01</v>
      </c>
      <c r="K10" s="109"/>
      <c r="L10" s="175"/>
      <c r="M10" s="109"/>
      <c r="N10" s="109"/>
      <c r="O10" s="70" t="s">
        <v>85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581688.81000000006</v>
      </c>
      <c r="K11" s="109"/>
      <c r="L11" s="175"/>
      <c r="M11" s="109"/>
      <c r="N11" s="109"/>
      <c r="O11" s="70" t="s">
        <v>86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445527.81</v>
      </c>
      <c r="K12" s="109"/>
      <c r="L12" s="175"/>
      <c r="M12" s="109"/>
      <c r="N12" s="109"/>
      <c r="O12" s="70" t="s">
        <v>87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136161</v>
      </c>
      <c r="K13" s="109"/>
      <c r="L13" s="175"/>
      <c r="M13" s="109"/>
      <c r="N13" s="109"/>
      <c r="O13" s="70" t="s">
        <v>88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09"/>
      <c r="L14" s="175"/>
      <c r="M14" s="109"/>
      <c r="N14" s="109"/>
      <c r="O14" s="70" t="s">
        <v>89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581418.41</v>
      </c>
      <c r="K15" s="109"/>
      <c r="L15" s="175"/>
      <c r="M15" s="109"/>
      <c r="N15" s="109"/>
      <c r="O15" s="70" t="s">
        <v>90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581418.41</v>
      </c>
      <c r="K16" s="109"/>
      <c r="L16" s="175"/>
      <c r="M16" s="109"/>
      <c r="N16" s="109"/>
      <c r="O16" s="70" t="s">
        <v>91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5"/>
      <c r="M17" s="109"/>
      <c r="N17" s="109"/>
      <c r="O17" s="70" t="s">
        <v>92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5"/>
      <c r="M18" s="109"/>
      <c r="N18" s="109"/>
      <c r="O18" s="70" t="s">
        <v>93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5"/>
      <c r="M19" s="109"/>
      <c r="N19" s="109"/>
      <c r="O19" s="70" t="s">
        <v>94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5"/>
      <c r="M20" s="109"/>
      <c r="N20" s="109"/>
      <c r="O20" s="70" t="s">
        <v>95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581418.41</v>
      </c>
      <c r="K21" s="109"/>
      <c r="L21" s="175"/>
      <c r="M21" s="109"/>
      <c r="N21" s="109"/>
      <c r="O21" s="70" t="s">
        <v>96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09"/>
      <c r="L22" s="175"/>
      <c r="M22" s="109"/>
      <c r="N22" s="109"/>
      <c r="O22" s="70" t="s">
        <v>97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5"/>
      <c r="M23" s="109"/>
      <c r="N23" s="109"/>
      <c r="O23" s="70" t="s">
        <v>98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158291.41000000003</v>
      </c>
      <c r="K24" s="109"/>
      <c r="L24" s="175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7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130109.4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Работы по содержанию лифта (лифтов)</v>
      </c>
      <c r="B29" s="152"/>
      <c r="C29" s="152"/>
      <c r="D29" s="152"/>
      <c r="E29" s="152"/>
      <c r="F29" s="153">
        <f>VLOOKUP(A29,ПТО!$A$39:$D$53,2,FALSE)</f>
        <v>53859.24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9"/>
      <c r="L29" s="17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42966.36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36309.599999999999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11800.68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54464.4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2"/>
      <c r="C35" s="152"/>
      <c r="D35" s="152"/>
      <c r="E35" s="152"/>
      <c r="F35" s="153">
        <f>VLOOKUP(A35,ПТО!$A$39:$D$53,2,FALSE)</f>
        <v>120729.48</v>
      </c>
      <c r="G35" s="153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9"/>
      <c r="L35" s="176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52" t="str">
        <f>ПТО!A47</f>
        <v>Коммунальные ресурсы на содержание общего имущества</v>
      </c>
      <c r="B36" s="152"/>
      <c r="C36" s="152"/>
      <c r="D36" s="152"/>
      <c r="E36" s="152"/>
      <c r="F36" s="153">
        <f>VLOOKUP(A36,ПТО!$A$39:$D$53,2,FALSE)</f>
        <v>48312.47565</v>
      </c>
      <c r="G36" s="153"/>
      <c r="H36" s="42" t="str">
        <f>VLOOKUP(A36,ПТО!$A$39:$D$53,3,FALSE)</f>
        <v>Ежемесячно</v>
      </c>
      <c r="I36" s="154">
        <f>VLOOKUP(A36,ПТО!$A$39:$D$53,4,FALSE)</f>
        <v>12</v>
      </c>
      <c r="J36" s="154"/>
      <c r="K36" s="109"/>
      <c r="L36" s="176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освидетельствование лифта.</v>
      </c>
      <c r="B43" s="152"/>
      <c r="C43" s="152"/>
      <c r="D43" s="152"/>
      <c r="E43" s="152"/>
      <c r="F43" s="153">
        <f>VLOOKUP(A43,ПТО!$A$2:$D$31,4,FALSE)</f>
        <v>4100</v>
      </c>
      <c r="G43" s="153"/>
      <c r="H43" s="19" t="str">
        <f>VLOOKUP(A43,ПТО!$A$2:$D$31,2,FALSE)</f>
        <v>ежегодно</v>
      </c>
      <c r="I43" s="154">
        <f>VLOOKUP(A43,ПТО!$A$2:$D$31,3,FALSE)</f>
        <v>1</v>
      </c>
      <c r="J43" s="154"/>
      <c r="K43" s="109"/>
      <c r="L43" s="176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2" t="str">
        <f>ПТО!A3</f>
        <v>Техническое обслуживание охранной сигнализации.</v>
      </c>
      <c r="B44" s="152"/>
      <c r="C44" s="152"/>
      <c r="D44" s="152"/>
      <c r="E44" s="152"/>
      <c r="F44" s="153">
        <f>VLOOKUP(A44,ПТО!$A$2:$D$31,4,FALSE)</f>
        <v>4000</v>
      </c>
      <c r="G44" s="153"/>
      <c r="H44" s="25" t="str">
        <f>VLOOKUP(A44,ПТО!$A$2:$D$31,2,FALSE)</f>
        <v>ежемесячно</v>
      </c>
      <c r="I44" s="154">
        <f>VLOOKUP(A44,ПТО!$A$2:$D$31,3,FALSE)</f>
        <v>12</v>
      </c>
      <c r="J44" s="154"/>
      <c r="K44" s="109"/>
      <c r="L44" s="176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2" t="str">
        <f>ПТО!A4</f>
        <v>Замена датчиков давления на ТП.</v>
      </c>
      <c r="B45" s="152"/>
      <c r="C45" s="152"/>
      <c r="D45" s="152"/>
      <c r="E45" s="152"/>
      <c r="F45" s="153">
        <f>VLOOKUP(A45,ПТО!$A$2:$D$31,4,FALSE)</f>
        <v>3050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6"/>
      <c r="M45" s="115"/>
      <c r="N45" s="109"/>
      <c r="O45" s="23" t="str">
        <f t="shared" si="1"/>
        <v>Замена датчиков давления на ТП.</v>
      </c>
      <c r="R45" s="22" t="s">
        <v>72</v>
      </c>
    </row>
    <row r="46" spans="1:18" ht="51" customHeight="1" outlineLevel="1">
      <c r="A46" s="152" t="str">
        <f>ПТО!A5</f>
        <v>Замена АКБ станции управления пассажирским лифтом.</v>
      </c>
      <c r="B46" s="152"/>
      <c r="C46" s="152"/>
      <c r="D46" s="152"/>
      <c r="E46" s="152"/>
      <c r="F46" s="153">
        <f>VLOOKUP(A46,ПТО!$A$2:$D$31,4,FALSE)</f>
        <v>1650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6"/>
      <c r="M46" s="115"/>
      <c r="N46" s="109"/>
      <c r="O46" s="23" t="str">
        <f t="shared" si="1"/>
        <v>Замена АКБ станции управления пассажирским лифтом.</v>
      </c>
      <c r="R46" s="22" t="s">
        <v>72</v>
      </c>
    </row>
    <row r="47" spans="1:18" ht="51" customHeight="1" outlineLevel="1">
      <c r="A47" s="152" t="str">
        <f>ПТО!A6</f>
        <v>Замена кнопки вызова пассажирского лифта (9 этаж).</v>
      </c>
      <c r="B47" s="152"/>
      <c r="C47" s="152"/>
      <c r="D47" s="152"/>
      <c r="E47" s="152"/>
      <c r="F47" s="153">
        <f>VLOOKUP(A47,ПТО!$A$2:$D$31,4,FALSE)</f>
        <v>950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6"/>
      <c r="M47" s="115"/>
      <c r="N47" s="109"/>
      <c r="O47" s="23" t="str">
        <f t="shared" si="1"/>
        <v>Замена кнопки вызова пассажирского лифта (9 этаж).</v>
      </c>
      <c r="R47" s="22" t="s">
        <v>72</v>
      </c>
    </row>
    <row r="48" spans="1:18" ht="51" customHeight="1" outlineLevel="1">
      <c r="A48" s="152" t="str">
        <f>ПТО!A7</f>
        <v>Замена светодиодного светильника в кабине лифта.</v>
      </c>
      <c r="B48" s="152"/>
      <c r="C48" s="152"/>
      <c r="D48" s="152"/>
      <c r="E48" s="152"/>
      <c r="F48" s="153">
        <f>VLOOKUP(A48,ПТО!$A$2:$D$31,4,FALSE)</f>
        <v>1040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6"/>
      <c r="M48" s="115"/>
      <c r="N48" s="109"/>
      <c r="O48" s="23" t="str">
        <f t="shared" si="1"/>
        <v>Замена светодиодного светильника в кабине лифта.</v>
      </c>
      <c r="R48" s="22" t="s">
        <v>72</v>
      </c>
    </row>
    <row r="49" spans="1:18" ht="51" customHeight="1" outlineLevel="1">
      <c r="A49" s="152" t="str">
        <f>ПТО!A8</f>
        <v>Частичный ремонт отмостки (5,6 м*2).</v>
      </c>
      <c r="B49" s="152"/>
      <c r="C49" s="152"/>
      <c r="D49" s="152"/>
      <c r="E49" s="152"/>
      <c r="F49" s="153">
        <f>VLOOKUP(A49,ПТО!$A$2:$D$31,4,FALSE)</f>
        <v>9240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6"/>
      <c r="M49" s="115"/>
      <c r="N49" s="109"/>
      <c r="O49" s="23" t="str">
        <f t="shared" si="1"/>
        <v>Частичный ремонт отмостки (5,6 м*2).</v>
      </c>
      <c r="R49" s="22" t="s">
        <v>72</v>
      </c>
    </row>
    <row r="50" spans="1:18" ht="51" customHeight="1" outlineLevel="1">
      <c r="A50" s="152" t="str">
        <f>ПТО!A9</f>
        <v>Приобретение и установка новогоднего баннера в арку.</v>
      </c>
      <c r="B50" s="152"/>
      <c r="C50" s="152"/>
      <c r="D50" s="152"/>
      <c r="E50" s="152"/>
      <c r="F50" s="153">
        <f>VLOOKUP(A50,ПТО!$A$2:$D$31,4,FALSE)</f>
        <v>1800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9"/>
      <c r="L50" s="176"/>
      <c r="M50" s="115"/>
      <c r="N50" s="109"/>
      <c r="O50" s="23" t="str">
        <f t="shared" si="1"/>
        <v>Приобретение и установка новогоднего баннера в арку.</v>
      </c>
      <c r="R50" s="22" t="s">
        <v>72</v>
      </c>
    </row>
    <row r="51" spans="1:18" ht="51" customHeight="1" outlineLevel="1">
      <c r="A51" s="152" t="str">
        <f>ПТО!A10</f>
        <v>Замена обводной трубы ГВС в ТП.</v>
      </c>
      <c r="B51" s="152"/>
      <c r="C51" s="152"/>
      <c r="D51" s="152"/>
      <c r="E51" s="152"/>
      <c r="F51" s="153">
        <f>VLOOKUP(A51,ПТО!$A$2:$D$31,4,FALSE)</f>
        <v>1221</v>
      </c>
      <c r="G51" s="153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9"/>
      <c r="L51" s="176"/>
      <c r="M51" s="115"/>
      <c r="N51" s="109"/>
      <c r="O51" s="23" t="str">
        <f t="shared" si="1"/>
        <v>Замена обводной трубы ГВС в ТП.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09"/>
      <c r="L52" s="176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6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6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6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6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6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5"/>
      <c r="L71" s="17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59"/>
      <c r="M75" s="109"/>
      <c r="N75" s="109"/>
      <c r="O75" s="70" t="s">
        <v>100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59"/>
      <c r="M76" s="109"/>
      <c r="N76" s="109"/>
      <c r="O76" s="70" t="s">
        <v>101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59"/>
      <c r="M77" s="109"/>
      <c r="N77" s="109"/>
      <c r="O77" s="70" t="s">
        <v>102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09"/>
      <c r="L78" s="159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09"/>
      <c r="L81" s="177"/>
      <c r="M81" s="109"/>
      <c r="N81" s="109"/>
      <c r="O81" s="70" t="s">
        <v>104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09"/>
      <c r="L82" s="177"/>
      <c r="M82" s="109"/>
      <c r="N82" s="109"/>
      <c r="O82" s="70" t="s">
        <v>105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37981.589999999997</v>
      </c>
      <c r="K83" s="109"/>
      <c r="L83" s="177"/>
      <c r="M83" s="109"/>
      <c r="N83" s="109"/>
      <c r="O83" s="70" t="s">
        <v>106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77"/>
      <c r="M84" s="109"/>
      <c r="N84" s="109"/>
      <c r="O84" s="70" t="s">
        <v>107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77"/>
      <c r="M85" s="109"/>
      <c r="N85" s="109"/>
      <c r="O85" s="70" t="s">
        <v>108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47317.38</v>
      </c>
      <c r="K86" s="109"/>
      <c r="L86" s="177"/>
      <c r="M86" s="109"/>
      <c r="N86" s="109"/>
      <c r="O86" s="70" t="s">
        <v>109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77"/>
      <c r="M87" s="109"/>
      <c r="N87" s="109"/>
      <c r="O87" s="70" t="s">
        <v>110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77"/>
      <c r="M88" s="109"/>
      <c r="N88" s="109"/>
      <c r="O88" s="70" t="s">
        <v>111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77"/>
      <c r="M89" s="109"/>
      <c r="N89" s="109"/>
      <c r="O89" s="70" t="s">
        <v>112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77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2">
        <f>VLOOKUP("эл",АО,5,FALSE)</f>
        <v>167231.84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139359.87</v>
      </c>
      <c r="L95" s="178"/>
      <c r="O95" s="1" t="s">
        <v>114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162999.23000000001</v>
      </c>
      <c r="L96" s="178"/>
      <c r="O96" s="1" t="s">
        <v>115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4232.609999999986</v>
      </c>
      <c r="L97" s="178"/>
      <c r="O97" s="1" t="s">
        <v>116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167231.84</v>
      </c>
      <c r="L98" s="178"/>
      <c r="O98" s="1" t="s">
        <v>117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167231.84</v>
      </c>
      <c r="L99" s="178"/>
      <c r="O99" s="1" t="s">
        <v>118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119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120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47299.38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3583.29</v>
      </c>
      <c r="L103" s="178"/>
      <c r="O103" s="1" t="s">
        <v>123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46898.44</v>
      </c>
      <c r="L104" s="178"/>
      <c r="O104" s="1" t="s">
        <v>124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400.93999999999505</v>
      </c>
      <c r="L105" s="178"/>
      <c r="O105" s="1" t="s">
        <v>125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47299.38</v>
      </c>
      <c r="L106" s="178"/>
      <c r="O106" s="1" t="s">
        <v>126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47299.38</v>
      </c>
      <c r="L107" s="178"/>
      <c r="O107" s="1" t="s">
        <v>127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128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129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91123.13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5680.99</v>
      </c>
      <c r="L111" s="178"/>
      <c r="O111" s="1" t="s">
        <v>131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88818.89</v>
      </c>
      <c r="L112" s="178"/>
      <c r="O112" s="1" t="s">
        <v>132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2304.2400000000052</v>
      </c>
      <c r="L113" s="178"/>
      <c r="O113" s="1" t="s">
        <v>133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91123.13</v>
      </c>
      <c r="L114" s="178"/>
      <c r="O114" s="1" t="s">
        <v>134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91123.13</v>
      </c>
      <c r="L115" s="178"/>
      <c r="O115" s="1" t="s">
        <v>135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136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137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65" t="str">
        <f>IF(VLOOKUP("гвс",АО,3,FALSE)&gt;0,"Горячее водоснабжение",0)</f>
        <v>Горячее водоснабжение</v>
      </c>
      <c r="B126" s="165"/>
      <c r="C126" s="165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2">
        <f>VLOOKUP("гвс",АО,5,FALSE)</f>
        <v>27208.46</v>
      </c>
      <c r="H126" s="163"/>
      <c r="I126" s="163"/>
      <c r="J126" s="163"/>
      <c r="L126" s="47"/>
    </row>
    <row r="127" spans="1:15" ht="32.25" customHeight="1" outlineLevel="2">
      <c r="A127" s="160" t="str">
        <f t="shared" ref="A127:A133" si="10">IF(VLOOKUP("гвс",АО,3,FALSE)&gt;0,VLOOKUP(O127,АО,2,FALSE),0)</f>
        <v>Общий объем потребления, нат. показ.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2061.25</v>
      </c>
      <c r="L127" s="47"/>
      <c r="O127" s="1" t="s">
        <v>147</v>
      </c>
    </row>
    <row r="128" spans="1:15" ht="32.25" customHeight="1" outlineLevel="2">
      <c r="A128" s="160" t="str">
        <f t="shared" si="10"/>
        <v>Оплачено потребителями, руб.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24810.46</v>
      </c>
      <c r="L128" s="47"/>
      <c r="O128" s="1" t="s">
        <v>148</v>
      </c>
    </row>
    <row r="129" spans="1:15" ht="32.25" customHeight="1" outlineLevel="2">
      <c r="A129" s="160" t="str">
        <f t="shared" si="10"/>
        <v>Задолженность потребителей, руб.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2398</v>
      </c>
      <c r="L129" s="47"/>
      <c r="O129" s="1" t="s">
        <v>149</v>
      </c>
    </row>
    <row r="130" spans="1:15" ht="32.25" customHeight="1" outlineLevel="2">
      <c r="A130" s="160" t="str">
        <f t="shared" si="10"/>
        <v>Начислено поставщиком (поставщиками) коммунального ресурса, руб.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27208.46</v>
      </c>
      <c r="L130" s="47"/>
      <c r="O130" s="1" t="s">
        <v>150</v>
      </c>
    </row>
    <row r="131" spans="1:15" ht="32.25" customHeight="1" outlineLevel="2">
      <c r="A131" s="160" t="str">
        <f t="shared" si="10"/>
        <v>Оплачено поставщику (поставщикам) коммунального ресурса, руб.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27208.46</v>
      </c>
      <c r="L131" s="47"/>
      <c r="O131" s="1" t="s">
        <v>151</v>
      </c>
    </row>
    <row r="132" spans="1:15" ht="32.25" customHeight="1" outlineLevel="2">
      <c r="A132" s="160" t="str">
        <f t="shared" si="10"/>
        <v>Задолженность перед поставщиком (поставщиками) коммунального ресурса, руб.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60" t="str">
        <f t="shared" si="10"/>
        <v>Размер пени и штрафов, уплаченных поставщику (поставщикам) коммунального ресурса, руб.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171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60" t="s">
        <v>174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33566.589999999997</v>
      </c>
      <c r="O146" t="s">
        <v>173</v>
      </c>
    </row>
    <row r="149" spans="1:15" ht="52.5" customHeight="1">
      <c r="A149" s="156" t="s">
        <v>179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5" t="s">
        <v>186</v>
      </c>
      <c r="B154" s="155"/>
      <c r="C154" s="155"/>
      <c r="D154" s="155"/>
      <c r="E154" s="27">
        <f>ПТО!G1</f>
        <v>-125787.51</v>
      </c>
    </row>
    <row r="155" spans="1:15" ht="34.5" customHeight="1">
      <c r="A155" s="157" t="s">
        <v>190</v>
      </c>
      <c r="B155" s="157"/>
      <c r="C155" s="157"/>
      <c r="D155" s="157"/>
      <c r="E155" s="28">
        <f>J13</f>
        <v>136161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Техническое освидетельствование лифта.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4100</v>
      </c>
      <c r="G158" s="153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1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2" t="str">
        <f t="shared" si="14"/>
        <v>Техническое обслуживание охранной сигнализации.</v>
      </c>
      <c r="B159" s="152"/>
      <c r="C159" s="152"/>
      <c r="D159" s="152"/>
      <c r="E159" s="152"/>
      <c r="F159" s="153">
        <f t="shared" si="15"/>
        <v>4000</v>
      </c>
      <c r="G159" s="153"/>
      <c r="H159" s="24" t="str">
        <f t="shared" si="16"/>
        <v>ежемесячно</v>
      </c>
      <c r="I159" s="154">
        <f t="shared" si="17"/>
        <v>12</v>
      </c>
      <c r="J159" s="15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2" t="str">
        <f t="shared" si="14"/>
        <v>Замена датчиков давления на ТП.</v>
      </c>
      <c r="B160" s="152"/>
      <c r="C160" s="152"/>
      <c r="D160" s="152"/>
      <c r="E160" s="152"/>
      <c r="F160" s="153">
        <f t="shared" si="15"/>
        <v>3050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Замена датчиков давления на ТП.</v>
      </c>
    </row>
    <row r="161" spans="1:14" ht="28.5" customHeight="1">
      <c r="A161" s="152" t="str">
        <f>IF(N161&gt;0,N161,0)</f>
        <v>Замена АКБ станции управления пассажирским лифтом.</v>
      </c>
      <c r="B161" s="152"/>
      <c r="C161" s="152"/>
      <c r="D161" s="152"/>
      <c r="E161" s="152"/>
      <c r="F161" s="153">
        <f t="shared" si="15"/>
        <v>1650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Замена АКБ станции управления пассажирским лифтом.</v>
      </c>
    </row>
    <row r="162" spans="1:14" ht="28.5" customHeight="1">
      <c r="A162" s="152" t="str">
        <f t="shared" si="14"/>
        <v>Замена кнопки вызова пассажирского лифта (9 этаж).</v>
      </c>
      <c r="B162" s="152"/>
      <c r="C162" s="152"/>
      <c r="D162" s="152"/>
      <c r="E162" s="152"/>
      <c r="F162" s="153">
        <f t="shared" si="15"/>
        <v>950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Замена кнопки вызова пассажирского лифта (9 этаж).</v>
      </c>
    </row>
    <row r="163" spans="1:14" ht="28.5" customHeight="1">
      <c r="A163" s="152" t="str">
        <f t="shared" si="14"/>
        <v>Замена светодиодного светильника в кабине лифта.</v>
      </c>
      <c r="B163" s="152"/>
      <c r="C163" s="152"/>
      <c r="D163" s="152"/>
      <c r="E163" s="152"/>
      <c r="F163" s="153">
        <f t="shared" si="15"/>
        <v>1040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Замена светодиодного светильника в кабине лифта.</v>
      </c>
    </row>
    <row r="164" spans="1:14" ht="28.5" customHeight="1">
      <c r="A164" s="152" t="str">
        <f t="shared" ref="A164:A187" si="18">IF(N164&gt;0,N164,0)</f>
        <v>Частичный ремонт отмостки (5,6 м*2).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9240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Частичный ремонт отмостки (5,6 м*2).</v>
      </c>
    </row>
    <row r="165" spans="1:14" ht="28.5" customHeight="1">
      <c r="A165" s="152" t="str">
        <f t="shared" si="18"/>
        <v>Приобретение и установка новогоднего баннера в арку.</v>
      </c>
      <c r="B165" s="152"/>
      <c r="C165" s="152"/>
      <c r="D165" s="152"/>
      <c r="E165" s="152"/>
      <c r="F165" s="153">
        <f t="shared" si="19"/>
        <v>1800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Приобретение и установка новогоднего баннера в арку.</v>
      </c>
    </row>
    <row r="166" spans="1:14" ht="28.5" customHeight="1">
      <c r="A166" s="152" t="str">
        <f t="shared" si="18"/>
        <v>Замена обводной трубы ГВС в ТП.</v>
      </c>
      <c r="B166" s="152"/>
      <c r="C166" s="152"/>
      <c r="D166" s="152"/>
      <c r="E166" s="152"/>
      <c r="F166" s="153">
        <f t="shared" si="19"/>
        <v>1221</v>
      </c>
      <c r="G166" s="153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Замена обводной трубы ГВС в ТП.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3">
        <f t="shared" si="19"/>
        <v>0</v>
      </c>
      <c r="G167" s="153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55" t="s">
        <v>189</v>
      </c>
      <c r="B190" s="155"/>
      <c r="C190" s="155"/>
      <c r="D190" s="155"/>
      <c r="E190" s="27">
        <f>SUM(F158:G187)</f>
        <v>27051</v>
      </c>
    </row>
    <row r="191" spans="1:14" ht="51.75" customHeight="1">
      <c r="A191" s="155" t="s">
        <v>188</v>
      </c>
      <c r="B191" s="155"/>
      <c r="C191" s="155"/>
      <c r="D191" s="155"/>
      <c r="E191" s="27">
        <f>E190+E154-E155</f>
        <v>-234897.51</v>
      </c>
    </row>
    <row r="192" spans="1:14">
      <c r="A192" s="104" t="s">
        <v>175</v>
      </c>
    </row>
    <row r="193" spans="1:10" ht="62.25" customHeight="1">
      <c r="A193" s="180" t="s">
        <v>187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9">
        <f>ПТО!G12</f>
        <v>1200</v>
      </c>
      <c r="I194" s="50" t="s">
        <v>75</v>
      </c>
    </row>
    <row r="195" spans="1:10" ht="18.75" customHeight="1">
      <c r="A195" s="179" t="str">
        <f>ПТО!F13</f>
        <v xml:space="preserve">  -  техническое освидетельствование лифта</v>
      </c>
      <c r="B195" s="179"/>
      <c r="C195" s="179"/>
      <c r="D195" s="179"/>
      <c r="E195" s="179"/>
      <c r="F195" s="179"/>
      <c r="G195" s="179"/>
      <c r="H195" s="49">
        <f>ПТО!G13</f>
        <v>4100</v>
      </c>
      <c r="I195" s="50" t="s">
        <v>75</v>
      </c>
    </row>
    <row r="196" spans="1:10" ht="18.75" customHeight="1">
      <c r="A196" s="179" t="str">
        <f>ПТО!F14</f>
        <v xml:space="preserve">  -  техническое обслуживание охранной сигнализации</v>
      </c>
      <c r="B196" s="179"/>
      <c r="C196" s="179"/>
      <c r="D196" s="179"/>
      <c r="E196" s="179"/>
      <c r="F196" s="179"/>
      <c r="G196" s="179"/>
      <c r="H196" s="49">
        <f>ПТО!G14</f>
        <v>4000</v>
      </c>
      <c r="I196" s="50" t="s">
        <v>75</v>
      </c>
    </row>
    <row r="197" spans="1:10" ht="18.75" customHeight="1">
      <c r="A197" s="179" t="str">
        <f>ПТО!F15</f>
        <v xml:space="preserve">  -  выверка направляющих противовеса лифта</v>
      </c>
      <c r="B197" s="179"/>
      <c r="C197" s="179"/>
      <c r="D197" s="179"/>
      <c r="E197" s="179"/>
      <c r="F197" s="179"/>
      <c r="G197" s="179"/>
      <c r="H197" s="49">
        <f>ПТО!G15</f>
        <v>20000</v>
      </c>
      <c r="I197" s="50" t="s">
        <v>75</v>
      </c>
    </row>
    <row r="198" spans="1:10" ht="18.75" customHeight="1">
      <c r="A198" s="179" t="str">
        <f>ПТО!F16</f>
        <v xml:space="preserve">  -  ремонт теплового узла</v>
      </c>
      <c r="B198" s="179"/>
      <c r="C198" s="179"/>
      <c r="D198" s="179"/>
      <c r="E198" s="179"/>
      <c r="F198" s="179"/>
      <c r="G198" s="179"/>
      <c r="H198" s="49">
        <f>ПТО!G16</f>
        <v>30000</v>
      </c>
      <c r="I198" s="52" t="s">
        <v>75</v>
      </c>
    </row>
    <row r="199" spans="1:10" ht="18.75" customHeight="1">
      <c r="A199" s="179" t="str">
        <f>ПТО!F17</f>
        <v xml:space="preserve">  -  благоустройство придомовой территории</v>
      </c>
      <c r="B199" s="179"/>
      <c r="C199" s="179"/>
      <c r="D199" s="179"/>
      <c r="E199" s="179"/>
      <c r="F199" s="179"/>
      <c r="G199" s="179"/>
      <c r="H199" s="49">
        <f>ПТО!G17</f>
        <v>5000</v>
      </c>
      <c r="I199" s="50" t="s">
        <v>75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49">
        <f>ПТО!G18</f>
        <v>0</v>
      </c>
      <c r="I200" s="50" t="s">
        <v>75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49">
        <f>ПТО!G19</f>
        <v>0</v>
      </c>
      <c r="I201" s="50" t="s">
        <v>75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49">
        <f>ПТО!G20</f>
        <v>0</v>
      </c>
      <c r="I202" s="50" t="s">
        <v>75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9">
        <f>ПТО!G21</f>
        <v>0</v>
      </c>
      <c r="I203" s="50" t="s">
        <v>75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9">
        <f>ПТО!G22</f>
        <v>0</v>
      </c>
      <c r="I204" s="50" t="s">
        <v>75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9">
        <f>ПТО!G23</f>
        <v>0</v>
      </c>
      <c r="I205" s="50" t="s">
        <v>75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9">
        <f>ПТО!G24</f>
        <v>0</v>
      </c>
      <c r="I206" s="50" t="s">
        <v>75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9">
        <f>ПТО!G25</f>
        <v>0</v>
      </c>
      <c r="I207" s="50" t="s">
        <v>75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9">
        <f>ПТО!G26</f>
        <v>0</v>
      </c>
      <c r="I208" s="50" t="s">
        <v>75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9">
        <f>ПТО!G27</f>
        <v>0</v>
      </c>
      <c r="I209" s="50" t="s">
        <v>75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9">
        <f>ПТО!G28</f>
        <v>0</v>
      </c>
      <c r="I210" s="50" t="s">
        <v>75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9">
        <f>ПТО!G29</f>
        <v>0</v>
      </c>
      <c r="I211" s="50" t="s">
        <v>75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9">
        <f>ПТО!G30</f>
        <v>0</v>
      </c>
      <c r="I212" s="50" t="s">
        <v>75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64300</v>
      </c>
      <c r="I214" s="56" t="s">
        <v>78</v>
      </c>
    </row>
  </sheetData>
  <sheetProtection algorithmName="SHA-512" hashValue="dkjlB7syo+zcnGkyBAhZPTOUQsjIuz4GFpxQyQc9NlqWcfXGDnt+aMrcPROOUGawnN8BkI+ESy7ZGlGJjJ3GWw==" saltValue="cqhi3pvd63NoN1EV7u3iC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-125787.51</f>
        <v>-125787.51</v>
      </c>
    </row>
    <row r="2" spans="1:12" ht="18.75" customHeight="1">
      <c r="A2" s="146" t="s">
        <v>73</v>
      </c>
      <c r="B2" s="147" t="s">
        <v>180</v>
      </c>
      <c r="C2" s="147">
        <v>1</v>
      </c>
      <c r="D2" s="148">
        <v>4100</v>
      </c>
      <c r="E2" s="127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9" t="s">
        <v>185</v>
      </c>
      <c r="B3" s="126" t="s">
        <v>183</v>
      </c>
      <c r="C3" s="126">
        <v>12</v>
      </c>
      <c r="D3" s="124">
        <v>4000</v>
      </c>
      <c r="E3" s="150" t="s">
        <v>213</v>
      </c>
      <c r="F3" s="30"/>
      <c r="G3" s="30"/>
      <c r="L3" s="33" t="str">
        <f t="shared" si="0"/>
        <v>ТР</v>
      </c>
    </row>
    <row r="4" spans="1:12" ht="18.75" customHeight="1">
      <c r="A4" s="130" t="s">
        <v>191</v>
      </c>
      <c r="B4" s="131" t="s">
        <v>192</v>
      </c>
      <c r="C4" s="117">
        <v>1</v>
      </c>
      <c r="D4" s="118">
        <v>3050</v>
      </c>
      <c r="E4" s="132" t="s">
        <v>193</v>
      </c>
      <c r="F4" s="30"/>
      <c r="G4" s="30"/>
      <c r="L4" s="33" t="str">
        <f t="shared" si="0"/>
        <v>ТР</v>
      </c>
    </row>
    <row r="5" spans="1:12" ht="18.75" customHeight="1">
      <c r="A5" s="133" t="s">
        <v>194</v>
      </c>
      <c r="B5" s="134" t="s">
        <v>192</v>
      </c>
      <c r="C5" s="117">
        <v>1</v>
      </c>
      <c r="D5" s="118">
        <v>1650</v>
      </c>
      <c r="E5" s="128" t="s">
        <v>197</v>
      </c>
      <c r="F5" s="44"/>
      <c r="G5" s="44"/>
      <c r="K5" s="46"/>
      <c r="L5" s="33" t="str">
        <f t="shared" si="0"/>
        <v>ТР</v>
      </c>
    </row>
    <row r="6" spans="1:12" ht="32.25" customHeight="1">
      <c r="A6" s="133" t="s">
        <v>195</v>
      </c>
      <c r="B6" s="134" t="s">
        <v>192</v>
      </c>
      <c r="C6" s="117">
        <v>1</v>
      </c>
      <c r="D6" s="118">
        <v>950</v>
      </c>
      <c r="E6" s="128" t="s">
        <v>196</v>
      </c>
      <c r="F6" s="44"/>
      <c r="G6" s="44"/>
      <c r="K6" s="46"/>
      <c r="L6" s="33" t="str">
        <f t="shared" si="0"/>
        <v>ТР</v>
      </c>
    </row>
    <row r="7" spans="1:12" ht="27.75" customHeight="1">
      <c r="A7" s="151" t="s">
        <v>217</v>
      </c>
      <c r="B7" s="134" t="s">
        <v>192</v>
      </c>
      <c r="C7" s="117">
        <v>1</v>
      </c>
      <c r="D7" s="118">
        <v>1040</v>
      </c>
      <c r="E7" s="128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35" t="s">
        <v>199</v>
      </c>
      <c r="B8" s="136" t="s">
        <v>192</v>
      </c>
      <c r="C8" s="137">
        <v>1</v>
      </c>
      <c r="D8" s="46">
        <v>9240</v>
      </c>
      <c r="E8" s="135" t="s">
        <v>200</v>
      </c>
      <c r="F8" s="45"/>
      <c r="G8" s="45"/>
      <c r="K8" s="43"/>
      <c r="L8" s="33" t="str">
        <f t="shared" si="0"/>
        <v>ТР</v>
      </c>
    </row>
    <row r="9" spans="1:12">
      <c r="A9" s="138" t="s">
        <v>201</v>
      </c>
      <c r="B9" s="139" t="s">
        <v>192</v>
      </c>
      <c r="C9" s="117">
        <v>1</v>
      </c>
      <c r="D9" s="46">
        <v>1800</v>
      </c>
      <c r="E9" s="127" t="s">
        <v>202</v>
      </c>
      <c r="F9" s="44"/>
      <c r="G9" s="44"/>
      <c r="K9" s="43"/>
      <c r="L9" s="33" t="str">
        <f t="shared" si="0"/>
        <v>ТР</v>
      </c>
    </row>
    <row r="10" spans="1:12">
      <c r="A10" s="140" t="s">
        <v>203</v>
      </c>
      <c r="B10" s="141" t="s">
        <v>192</v>
      </c>
      <c r="C10" s="119">
        <v>1</v>
      </c>
      <c r="D10" s="120">
        <v>1221</v>
      </c>
      <c r="E10" s="127" t="s">
        <v>204</v>
      </c>
      <c r="L10" s="33" t="str">
        <f t="shared" si="0"/>
        <v>ТР</v>
      </c>
    </row>
    <row r="11" spans="1:12" ht="94.5">
      <c r="A11" s="125"/>
      <c r="B11" s="126"/>
      <c r="C11" s="126"/>
      <c r="D11" s="124"/>
      <c r="E11" s="121"/>
      <c r="F11" s="111" t="s">
        <v>187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184</v>
      </c>
      <c r="G14" s="113">
        <v>4000</v>
      </c>
      <c r="L14" s="33">
        <f t="shared" si="0"/>
        <v>0</v>
      </c>
    </row>
    <row r="15" spans="1:12" ht="31.5">
      <c r="A15" s="30"/>
      <c r="F15" s="122" t="s">
        <v>215</v>
      </c>
      <c r="G15" s="123">
        <v>20000</v>
      </c>
      <c r="L15" s="33">
        <f t="shared" si="0"/>
        <v>0</v>
      </c>
    </row>
    <row r="16" spans="1:12" ht="15.75">
      <c r="A16" s="30"/>
      <c r="F16" s="129" t="s">
        <v>216</v>
      </c>
      <c r="G16" s="123">
        <v>30000</v>
      </c>
      <c r="L16" s="33">
        <f t="shared" si="0"/>
        <v>0</v>
      </c>
    </row>
    <row r="17" spans="1:12" ht="31.5">
      <c r="A17" s="30"/>
      <c r="F17" s="129" t="s">
        <v>182</v>
      </c>
      <c r="G17" s="123">
        <v>5000</v>
      </c>
      <c r="L17" s="33">
        <f t="shared" si="0"/>
        <v>0</v>
      </c>
    </row>
    <row r="18" spans="1:12" ht="15.75">
      <c r="A18" s="30"/>
      <c r="F18" s="122"/>
      <c r="G18" s="12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130109.4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130109.4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53859.24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53859.24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45">
        <v>42966.36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42966.36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36309.599999999999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36309.599999999999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11800.68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11800.68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54464.4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54464.4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120729.48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120729.48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205</v>
      </c>
      <c r="B47" s="142">
        <f>(E47*G53*F55*6+E47*G53*G55*6)+(F47*G59*F61*6+F47*G59*G61*6)+(F47*G63*F65*6+F47*G63*G65*6)</f>
        <v>48312.47565</v>
      </c>
      <c r="C47" s="143" t="s">
        <v>68</v>
      </c>
      <c r="D47" s="48">
        <v>12</v>
      </c>
      <c r="E47" s="142">
        <v>745.3</v>
      </c>
      <c r="F47" s="142">
        <v>416.7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48312.47565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 t="s">
        <v>206</v>
      </c>
      <c r="F52" s="144" t="s">
        <v>207</v>
      </c>
      <c r="G52" s="144" t="s">
        <v>208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>
        <v>35.896999999999998</v>
      </c>
      <c r="F53" s="142">
        <v>2521.5</v>
      </c>
      <c r="G53" s="144">
        <v>3.48</v>
      </c>
      <c r="H53" s="144">
        <f>G53*E47/F53</f>
        <v>1.0286115407495537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 t="s">
        <v>209</v>
      </c>
      <c r="G54" s="144" t="s">
        <v>210</v>
      </c>
      <c r="H54" s="144">
        <f>H53*43.4</f>
        <v>44.641740868530633</v>
      </c>
    </row>
    <row r="55" spans="5:16">
      <c r="E55" s="144"/>
      <c r="F55" s="144">
        <v>1.17</v>
      </c>
      <c r="G55" s="144">
        <v>1.23</v>
      </c>
      <c r="H55" s="144"/>
    </row>
    <row r="56" spans="5:16">
      <c r="E56" s="144"/>
      <c r="F56" s="144"/>
      <c r="G56" s="144"/>
      <c r="H56" s="144"/>
    </row>
    <row r="57" spans="5:16">
      <c r="E57" s="144"/>
      <c r="F57" s="144"/>
      <c r="G57" s="144"/>
      <c r="H57" s="144"/>
    </row>
    <row r="58" spans="5:16">
      <c r="E58" s="144" t="s">
        <v>211</v>
      </c>
      <c r="F58" s="144"/>
      <c r="G58" s="144"/>
      <c r="H58" s="144"/>
    </row>
    <row r="59" spans="5:16">
      <c r="E59" s="144">
        <v>0.59599999999999997</v>
      </c>
      <c r="F59" s="142">
        <v>2521.5</v>
      </c>
      <c r="G59" s="144">
        <v>7.4999999999999997E-2</v>
      </c>
      <c r="H59" s="144">
        <f>G59*F47</f>
        <v>31.252499999999998</v>
      </c>
    </row>
    <row r="60" spans="5:16">
      <c r="E60" s="144"/>
      <c r="F60" s="144" t="s">
        <v>209</v>
      </c>
      <c r="G60" s="144" t="s">
        <v>210</v>
      </c>
      <c r="H60" s="144">
        <f>H59/F59</f>
        <v>1.2394408090422367E-2</v>
      </c>
    </row>
    <row r="61" spans="5:16">
      <c r="E61" s="144"/>
      <c r="F61" s="144">
        <v>12.94</v>
      </c>
      <c r="G61" s="144">
        <v>13.45</v>
      </c>
      <c r="H61" s="144">
        <f>H60*43.4</f>
        <v>0.53791731112433072</v>
      </c>
    </row>
    <row r="62" spans="5:16">
      <c r="E62" s="144" t="s">
        <v>212</v>
      </c>
      <c r="F62" s="144"/>
      <c r="G62" s="144"/>
      <c r="H62" s="144"/>
    </row>
    <row r="63" spans="5:16">
      <c r="E63" s="144">
        <v>0.59599999999999997</v>
      </c>
      <c r="F63" s="142">
        <v>2521.5</v>
      </c>
      <c r="G63" s="144">
        <v>7.4999999999999997E-2</v>
      </c>
      <c r="H63" s="144">
        <f>G63*F47</f>
        <v>31.252499999999998</v>
      </c>
    </row>
    <row r="64" spans="5:16">
      <c r="E64" s="144"/>
      <c r="F64" s="144" t="s">
        <v>209</v>
      </c>
      <c r="G64" s="144" t="s">
        <v>210</v>
      </c>
      <c r="H64" s="144">
        <f>H63/F63</f>
        <v>1.2394408090422367E-2</v>
      </c>
    </row>
    <row r="65" spans="4:13" ht="18.75" customHeight="1">
      <c r="E65" s="144"/>
      <c r="F65" s="144">
        <v>15.73</v>
      </c>
      <c r="G65" s="144">
        <v>16.350000000000001</v>
      </c>
      <c r="H65" s="144">
        <f>H64*43.4</f>
        <v>0.53791731112433072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2521.5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158021.01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581688.81000000006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445527.81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136161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581418.41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581418.41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581418.41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158291.41000000003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106</v>
      </c>
      <c r="B27" s="75" t="s">
        <v>4</v>
      </c>
      <c r="C27" s="86">
        <v>37981.589999999997</v>
      </c>
      <c r="D27" s="81" t="s">
        <v>60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109</v>
      </c>
      <c r="B30" s="75" t="s">
        <v>18</v>
      </c>
      <c r="C30" s="86">
        <v>47317.38</v>
      </c>
      <c r="D30" s="81" t="s">
        <v>66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167231.84</v>
      </c>
      <c r="F37" s="94" t="s">
        <v>168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139359.87</v>
      </c>
      <c r="D38" s="94" t="s">
        <v>166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162999.23000000001</v>
      </c>
      <c r="D39" s="94" t="s">
        <v>167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4232.609999999986</v>
      </c>
      <c r="D40" s="80" t="s">
        <v>59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167231.84</v>
      </c>
      <c r="D41" s="80" t="s">
        <v>59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167231.84</v>
      </c>
      <c r="D42" s="80" t="s">
        <v>59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47299.38</v>
      </c>
      <c r="F45" s="94" t="s">
        <v>168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3583.29</v>
      </c>
      <c r="D46" s="94" t="s">
        <v>169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46898.44</v>
      </c>
      <c r="D47" s="94" t="s">
        <v>167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400.93999999999505</v>
      </c>
      <c r="D48" s="80" t="s">
        <v>59</v>
      </c>
      <c r="E48" s="68"/>
      <c r="G48" s="67"/>
      <c r="H48" s="67"/>
      <c r="L48" s="63"/>
      <c r="M48" s="181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47299.38</v>
      </c>
      <c r="D49" s="80" t="s">
        <v>59</v>
      </c>
      <c r="E49" s="68"/>
      <c r="G49" s="67"/>
      <c r="H49" s="67"/>
      <c r="L49" s="63"/>
      <c r="M49" s="181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47299.38</v>
      </c>
      <c r="D50" s="80" t="s">
        <v>59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91123.13</v>
      </c>
      <c r="F53" s="94" t="s">
        <v>168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5680.99</v>
      </c>
      <c r="D54" s="94" t="s">
        <v>169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88818.89</v>
      </c>
      <c r="D55" s="94" t="s">
        <v>167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2304.2400000000052</v>
      </c>
      <c r="D56" s="80" t="s">
        <v>59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91123.13</v>
      </c>
      <c r="D57" s="80" t="s">
        <v>59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91123.13</v>
      </c>
      <c r="D58" s="80" t="s">
        <v>59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27208.46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2061.25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24810.46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2398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27208.46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27208.46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33566.589999999997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2022-03-28T03:21:32Z</dcterms:modified>
</cp:coreProperties>
</file>