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5" i="1"/>
  <c r="G102" i="1"/>
  <c r="F102" i="1"/>
  <c r="J101" i="1"/>
  <c r="J96" i="1"/>
  <c r="J95" i="1"/>
  <c r="A100" i="1"/>
  <c r="A95" i="1"/>
  <c r="G94" i="1"/>
  <c r="K94" i="1"/>
  <c r="A115" i="1" l="1"/>
  <c r="F118" i="1"/>
  <c r="A111" i="1"/>
  <c r="A122" i="1"/>
  <c r="A109" i="1"/>
  <c r="A110" i="1"/>
  <c r="A114" i="1"/>
  <c r="A123" i="1"/>
  <c r="D110" i="1"/>
  <c r="A112" i="1"/>
  <c r="A116" i="1"/>
  <c r="A119" i="1"/>
  <c r="A125" i="1"/>
  <c r="A113" i="1"/>
  <c r="A118" i="1"/>
  <c r="A121" i="1"/>
  <c r="A141" i="1"/>
  <c r="A96" i="1"/>
  <c r="F134" i="1"/>
  <c r="A94" i="1"/>
  <c r="D94" i="1"/>
  <c r="A99" i="1"/>
  <c r="A137" i="1"/>
  <c r="A106" i="1"/>
  <c r="F94" i="1"/>
  <c r="A101" i="1"/>
  <c r="A103" i="1"/>
  <c r="A107" i="1"/>
  <c r="A138" i="1"/>
  <c r="A97" i="1"/>
  <c r="A102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4" i="1"/>
  <c r="A174" i="1" s="1"/>
  <c r="I174" i="1" s="1"/>
  <c r="N177" i="1"/>
  <c r="A177" i="1" s="1"/>
  <c r="I177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87" i="1"/>
  <c r="A187" i="1" s="1"/>
  <c r="I187" i="1" s="1"/>
  <c r="N178" i="1"/>
  <c r="A178" i="1" s="1"/>
  <c r="I17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3" i="1" l="1"/>
  <c r="H174" i="1"/>
  <c r="F175" i="1"/>
  <c r="H164" i="1"/>
  <c r="F183" i="1"/>
  <c r="F164" i="1"/>
  <c r="H187" i="1"/>
  <c r="F187" i="1"/>
  <c r="F185" i="1"/>
  <c r="F180" i="1"/>
  <c r="H180" i="1"/>
  <c r="F174" i="1"/>
  <c r="F171" i="1"/>
  <c r="H171" i="1"/>
  <c r="H169" i="1"/>
  <c r="F169" i="1"/>
  <c r="F165" i="1"/>
  <c r="H165" i="1"/>
  <c r="H167" i="1"/>
  <c r="F166" i="1"/>
  <c r="H176" i="1"/>
  <c r="H172" i="1"/>
  <c r="H185" i="1"/>
  <c r="F172" i="1"/>
  <c r="F167" i="1"/>
  <c r="H175" i="1"/>
  <c r="H166" i="1"/>
  <c r="H177" i="1"/>
  <c r="F177" i="1"/>
  <c r="F178" i="1"/>
  <c r="H178" i="1"/>
  <c r="H186" i="1"/>
  <c r="F179" i="1"/>
  <c r="F170" i="1"/>
  <c r="F176" i="1"/>
  <c r="F186" i="1"/>
  <c r="H179" i="1"/>
  <c r="H170" i="1"/>
  <c r="F181" i="1"/>
  <c r="F184" i="1"/>
  <c r="H168" i="1"/>
  <c r="F168" i="1"/>
  <c r="H184" i="1"/>
  <c r="H173" i="1"/>
  <c r="F182" i="1"/>
  <c r="F173" i="1"/>
  <c r="H181" i="1"/>
  <c r="H182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<sst xmlns="http://schemas.openxmlformats.org/spreadsheetml/2006/main" count="554" uniqueCount="202">
  <si>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</si>
  <si>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</si>
  <si>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</si>
  <si>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</si>
  <si>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</si>
  <si>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</si>
  <si>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</si>
  <si>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</si>
  <si>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</si>
  <si>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</si>
  <si>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</si>
  <si>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</si>
  <si>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</si>
  <si>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</si>
  <si>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</si>
  <si>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</si>
  <si>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</si>
  <si>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</si>
  <si>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</si>
  <si>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</si>
  <si>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</si>
  <si>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</si>
  <si>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</si>
  <si>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</si>
  <si>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</si>
  <si>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</si>
  <si>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</si>
  <si>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</si>
  <si>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</si>
  <si>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</si>
  <si>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</si>
  <si>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</si>
  <si>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</si>
  <si>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</si>
  <si>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</si>
  <si>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</si>
  <si>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</si>
  <si>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</si>
  <si>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</si>
  <si>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</si>
  <si>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</si>
  <si>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</si>
  <si>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</si>
  <si>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</si>
  <si>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</si>
  <si>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</si>
  <si>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</si>
  <si>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</si>
  <si>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</si>
  <si>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</si>
  <si>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</si>
  <si>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</si>
  <si>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</si>
  <si>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</si>
  <si>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</si>
  <si>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</si>
  <si>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</si>
  <si>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</si>
  <si>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</si>
  <si>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</si>
  <si>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</si>
  <si>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</si>
  <si>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</si>
  <si>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</si>
  <si>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</si>
  <si>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</si>
  <si>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</si>
  <si>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</si>
  <si>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</si>
  <si>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</si>
  <si>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</si>
  <si>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</si>
  <si>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</si>
  <si>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</si>
  <si>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</si>
  <si>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</si>
  <si>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</si>
  <si>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</si>
  <si>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</si>
  <si>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</si>
  <si>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</si>
  <si>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</si>
  <si>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</si>
  <si>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</si>
  <si>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</si>
  <si>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</si>
  <si>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</si>
  <si>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</si>
  <si>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</si>
  <si>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</si>
  <si>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</si>
  <si>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</si>
  <si>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</si>
  <si>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</si>
  <si>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</si>
  <si>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</si>
  <si>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</si>
  <si>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</si>
  <si>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</si>
  <si>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</si>
  <si>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</si>
  <si>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</si>
  <si>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</si>
  <si>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</si>
  <si>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</si>
  <si>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</si>
  <si>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</si>
  <si>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</si>
  <si>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</si>
  <si>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</si>
  <si>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</si>
  <si>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</si>
  <si>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</si>
  <si>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</si>
  <si>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</si>
  <si>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</si>
  <si>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</si>
  <si>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</si>
  <si>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</si>
  <si>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</si>
  <si>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</si>
  <si>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</si>
  <si>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</si>
  <si>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</si>
  <si>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</si>
  <si>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</si>
  <si>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</si>
  <si>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</si>
  <si>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</si>
  <si>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</si>
  <si>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</si>
  <si>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</si>
  <si>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</si>
  <si>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</si>
  <si>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</si>
  <si>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</si>
  <si>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</si>
  <si>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</si>
  <si>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</si>
  <si>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</si>
  <si>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</si>
  <si>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</si>
  <si>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</si>
  <si>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</si>
  <si>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</si>
  <si>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</si>
  <si>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</si>
  <si>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</si>
  <si>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</si>
  <si>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</si>
  <si>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</si>
  <si>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</si>
  <si>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</si>
  <si>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</si>
  <si>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</si>
  <si>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</si>
  <si>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</si>
  <si>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</si>
  <si>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</si>
  <si>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</si>
  <si>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</si>
  <si>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</si>
  <si>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</si>
  <si>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</si>
  <si>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</si>
  <si>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</si>
  <si>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</si>
  <si>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</si>
  <si>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</si>
  <si>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</si>
  <si>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</si>
  <si>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</si>
  <si>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</si>
  <si>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</si>
  <si>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130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</si>
  <si>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</si>
  <si>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</si>
  <si>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</si>
  <si>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</si>
  <si>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</si>
  <si>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130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</si>
  <si>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</si>
  <si>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</si>
  <si>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</si>
  <si>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</si>
  <si>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</si>
  <si>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прибора учета тепловой энергии.</t>
  </si>
  <si>
    <t>разово</t>
  </si>
  <si>
    <t>АВР 1/21 от 28.10.2021, счет №281 от 18.10.2021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</si>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</sst>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21" fillId="0" borderId="0" xfId="5" applyNumberFormat="1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5" fillId="0" borderId="0" xfId="5" applyFont="1" applyFill="1" applyBorder="1" applyAlignment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15" applyFont="1" applyFill="1" applyBorder="1" applyAlignment="1"/>
    <xf numFmtId="4" fontId="3" fillId="0" borderId="0" xfId="16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3" fillId="3" borderId="0" xfId="17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6"/>
    <cellStyle name="Обычный 2 5 2" xfId="17"/>
    <cellStyle name="Обычный 3" xfId="2"/>
    <cellStyle name="Обычный 3 2" xfId="12"/>
    <cellStyle name="Обычный 3 3" xfId="13"/>
    <cellStyle name="Обычный 3 4" xfId="11"/>
    <cellStyle name="Обычный 3 5" xfId="7"/>
    <cellStyle name="Обычный 3 6" xfId="15"/>
    <cellStyle name="Обычный 4" xfId="4"/>
    <cellStyle name="Обычный 4 2" xfId="8"/>
    <cellStyle name="Обычный 4 3" xfId="16"/>
    <cellStyle name="Обычный 5" xfId="5"/>
    <cellStyle name="Обычный 5 2" xfId="9"/>
    <cellStyle name="Обычный 5 4" xfId="14"/>
    <cellStyle name="Финансовы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80" sqref="L8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44197</v>
      </c>
      <c r="K4" s="112"/>
      <c r="L4" s="112"/>
      <c r="M4" s="112"/>
      <c r="N4" s="112"/>
    </row>
    <row r="5" spans="1:18">
      <c r="A5" s="1" t="s">
        <v>1</v>
      </c>
      <c r="E5" s="119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20536.71</v>
      </c>
      <c r="K10" s="112"/>
      <c r="L10" s="159"/>
      <c r="M10" s="112"/>
      <c r="N10" s="112"/>
      <c r="O10" s="72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223546.33000000002</v>
      </c>
      <c r="K11" s="112"/>
      <c r="L11" s="159"/>
      <c r="M11" s="112"/>
      <c r="N11" s="112"/>
      <c r="O11" s="72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151985.65</v>
      </c>
      <c r="K12" s="112"/>
      <c r="L12" s="159"/>
      <c r="M12" s="112"/>
      <c r="N12" s="112"/>
      <c r="O12" s="72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71560.680000000008</v>
      </c>
      <c r="K13" s="112"/>
      <c r="L13" s="159"/>
      <c r="M13" s="112"/>
      <c r="N13" s="112"/>
      <c r="O13" s="72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2"/>
      <c r="L14" s="159"/>
      <c r="M14" s="112"/>
      <c r="N14" s="112"/>
      <c r="O14" s="72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219985.25</v>
      </c>
      <c r="K15" s="112"/>
      <c r="L15" s="159"/>
      <c r="M15" s="112"/>
      <c r="N15" s="112"/>
      <c r="O15" s="72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219985.25</v>
      </c>
      <c r="K16" s="112"/>
      <c r="L16" s="159"/>
      <c r="M16" s="112"/>
      <c r="N16" s="112"/>
      <c r="O16" s="72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219985.25</v>
      </c>
      <c r="K21" s="112"/>
      <c r="L21" s="159"/>
      <c r="M21" s="112"/>
      <c r="N21" s="112"/>
      <c r="O21" s="72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24097.790000000008</v>
      </c>
      <c r="K24" s="112"/>
      <c r="L24" s="159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15746.04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3"/>
      <c r="C29" s="143"/>
      <c r="D29" s="143"/>
      <c r="E29" s="143"/>
      <c r="F29" s="148">
        <f>VLOOKUP(A29,ПТО!$A$39:$D$53,2,FALSE)</f>
        <v>50666.64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2"/>
      <c r="L29" s="160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29206.32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15238.08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6349.2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28698.36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Коммунальные ресурсы на содержание общего имущества</v>
      </c>
      <c r="B35" s="143"/>
      <c r="C35" s="143"/>
      <c r="D35" s="143"/>
      <c r="E35" s="143"/>
      <c r="F35" s="148">
        <f>VLOOKUP(A35,ПТО!$A$39:$D$53,2,FALSE)</f>
        <v>25222.439699999999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2"/>
      <c r="L35" s="160"/>
      <c r="M35" s="118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5298.48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2"/>
      <c r="L43" s="160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Ремонт прибора учета тепловой энергии.</v>
      </c>
      <c r="B44" s="143"/>
      <c r="C44" s="143"/>
      <c r="D44" s="143"/>
      <c r="E44" s="143"/>
      <c r="F44" s="148">
        <f>VLOOKUP(A44,ПТО!$A$2:$D$31,4,FALSE)</f>
        <v>775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2"/>
      <c r="L44" s="160"/>
      <c r="M44" s="118"/>
      <c r="N44" s="112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43" t="str">
        <f>ПТО!A4</f>
        <v>Приобретение и установка информационного стенда на детскую площадку.</v>
      </c>
      <c r="B45" s="143"/>
      <c r="C45" s="143"/>
      <c r="D45" s="143"/>
      <c r="E45" s="143"/>
      <c r="F45" s="148">
        <f>VLOOKUP(A45,ПТО!$A$2:$D$31,4,FALSE)</f>
        <v>542.4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8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3" t="str">
        <f>ПТО!A5</f>
        <v>Перерасчет по итогам 2021 года.</v>
      </c>
      <c r="B46" s="143"/>
      <c r="C46" s="143"/>
      <c r="D46" s="143"/>
      <c r="E46" s="143"/>
      <c r="F46" s="148">
        <f>VLOOKUP(A46,ПТО!$A$2:$D$31,4,FALSE)</f>
        <v>266534.32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2"/>
      <c r="L46" s="160"/>
      <c r="M46" s="118"/>
      <c r="N46" s="112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43">
        <f>ПТО!A6</f>
        <v>0</v>
      </c>
      <c r="B47" s="143"/>
      <c r="C47" s="143"/>
      <c r="D47" s="143"/>
      <c r="E47" s="143"/>
      <c r="F47" s="148" t="e">
        <f>VLOOKUP(A47,ПТО!$A$2:$D$31,4,FALSE)</f>
        <v>#N/A</v>
      </c>
      <c r="G47" s="148"/>
      <c r="H47" s="25" t="e">
        <f>VLOOKUP(A47,ПТО!$A$2:$D$31,2,FALSE)</f>
        <v>#N/A</v>
      </c>
      <c r="I47" s="144" t="e">
        <f>VLOOKUP(A47,ПТО!$A$2:$D$31,3,FALSE)</f>
        <v>#N/A</v>
      </c>
      <c r="J47" s="144"/>
      <c r="K47" s="112"/>
      <c r="L47" s="160"/>
      <c r="M47" s="118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2"/>
      <c r="L48" s="160"/>
      <c r="M48" s="118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2"/>
      <c r="L49" s="160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27750.799999999999</v>
      </c>
      <c r="K83" s="112"/>
      <c r="L83" s="149"/>
      <c r="M83" s="112"/>
      <c r="N83" s="112"/>
      <c r="O83" s="72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39684.76</v>
      </c>
      <c r="K86" s="112"/>
      <c r="L86" s="149"/>
      <c r="M86" s="112"/>
      <c r="N86" s="112"/>
      <c r="O86" s="72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97607.39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81339.490000000005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93002.57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4604.8199999999924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97607.39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97607.39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37820.230000000003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2865.17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36072.550000000003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1747.6800000000003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37820.230000000003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37820.230000000003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73195.77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4563.33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69154.720000000001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4041.0500000000029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73195.77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73195.77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9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22374.57</v>
      </c>
      <c r="H126" s="146"/>
      <c r="I126" s="146"/>
      <c r="J126" s="146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1718.48</v>
      </c>
      <c r="L127" s="49"/>
      <c r="O127" s="1" t="s">
        <v>145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20834.16</v>
      </c>
      <c r="L128" s="49"/>
      <c r="O128" s="1" t="s">
        <v>146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1540.4099999999999</v>
      </c>
      <c r="L129" s="49"/>
      <c r="O129" s="1" t="s">
        <v>147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22374.57</v>
      </c>
      <c r="L130" s="49"/>
      <c r="O130" s="1" t="s">
        <v>148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22374.57</v>
      </c>
      <c r="L131" s="49"/>
      <c r="O131" s="1" t="s">
        <v>149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2252.29</v>
      </c>
      <c r="O146" t="s">
        <v>171</v>
      </c>
    </row>
    <row r="149" spans="1:15" ht="52.5" customHeight="1">
      <c r="A149" s="166" t="s">
        <v>180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8" t="s">
        <v>181</v>
      </c>
      <c r="B154" s="168"/>
      <c r="C154" s="168"/>
      <c r="D154" s="168"/>
      <c r="E154" s="27">
        <f>ПТО!G1</f>
        <v>-201589.52</v>
      </c>
    </row>
    <row r="155" spans="1:15" ht="34.5" customHeight="1">
      <c r="A155" s="167" t="s">
        <v>185</v>
      </c>
      <c r="B155" s="167"/>
      <c r="C155" s="167"/>
      <c r="D155" s="167"/>
      <c r="E155" s="28">
        <f>J13</f>
        <v>71560.680000000008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5298.48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Ремонт прибора учета тепловой энергии.</v>
      </c>
      <c r="B159" s="143"/>
      <c r="C159" s="143"/>
      <c r="D159" s="143"/>
      <c r="E159" s="143"/>
      <c r="F159" s="148">
        <f t="shared" si="15"/>
        <v>775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43" t="str">
        <f t="shared" si="14"/>
        <v>Приобретение и установка информационного стенда на детскую площадку.</v>
      </c>
      <c r="B160" s="143"/>
      <c r="C160" s="143"/>
      <c r="D160" s="143"/>
      <c r="E160" s="143"/>
      <c r="F160" s="148">
        <f t="shared" si="15"/>
        <v>542.4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3" t="str">
        <f>IF(N161&gt;0,N161,0)</f>
        <v>Перерасчет по итогам 2021 года.</v>
      </c>
      <c r="B161" s="143"/>
      <c r="C161" s="143"/>
      <c r="D161" s="143"/>
      <c r="E161" s="143"/>
      <c r="F161" s="148">
        <f t="shared" si="15"/>
        <v>266534.32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43">
        <f t="shared" si="14"/>
        <v>0</v>
      </c>
      <c r="B162" s="143"/>
      <c r="C162" s="143"/>
      <c r="D162" s="143"/>
      <c r="E162" s="143"/>
      <c r="F162" s="148">
        <f t="shared" si="15"/>
        <v>0</v>
      </c>
      <c r="G162" s="148"/>
      <c r="H162" s="24" t="e">
        <f t="shared" si="16"/>
        <v>#N/A</v>
      </c>
      <c r="I162" s="144" t="e">
        <f>VLOOKUP(A162,$A$28:$J$72,9,FALSE)</f>
        <v>#N/A</v>
      </c>
      <c r="J162" s="144"/>
      <c r="M162" s="22" t="s">
        <v>72</v>
      </c>
      <c r="N162" s="1">
        <v>0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68" t="s">
        <v>184</v>
      </c>
      <c r="B190" s="168"/>
      <c r="C190" s="168"/>
      <c r="D190" s="168"/>
      <c r="E190" s="27">
        <f>SUM(F158:G187)</f>
        <v>273150.2</v>
      </c>
    </row>
    <row r="191" spans="1:14" ht="51.75" customHeight="1">
      <c r="A191" s="168" t="s">
        <v>183</v>
      </c>
      <c r="B191" s="168"/>
      <c r="C191" s="168"/>
      <c r="D191" s="168"/>
      <c r="E191" s="27">
        <f>E190+E154-E155</f>
        <v>0</v>
      </c>
    </row>
    <row r="192" spans="1:14">
      <c r="A192" s="107" t="s">
        <v>173</v>
      </c>
    </row>
    <row r="193" spans="1:10" ht="62.25" customHeight="1">
      <c r="A193" s="142" t="s">
        <v>182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1">
        <f>ПТО!G12</f>
        <v>1200</v>
      </c>
      <c r="I194" s="52" t="s">
        <v>74</v>
      </c>
    </row>
    <row r="195" spans="1:10" ht="18.75" customHeight="1">
      <c r="A195" s="140" t="str">
        <f>ПТО!F13</f>
        <v xml:space="preserve">  -  техническое обслуживание охранной сигнализации</v>
      </c>
      <c r="B195" s="140"/>
      <c r="C195" s="140"/>
      <c r="D195" s="140"/>
      <c r="E195" s="140"/>
      <c r="F195" s="140"/>
      <c r="G195" s="140"/>
      <c r="H195" s="51">
        <f>ПТО!G13</f>
        <v>5300</v>
      </c>
      <c r="I195" s="52" t="s">
        <v>74</v>
      </c>
    </row>
    <row r="196" spans="1:10" ht="18.75" hidden="1" customHeight="1">
      <c r="A196" s="140">
        <f>ПТО!F14</f>
        <v>0</v>
      </c>
      <c r="B196" s="140"/>
      <c r="C196" s="140"/>
      <c r="D196" s="140"/>
      <c r="E196" s="140"/>
      <c r="F196" s="140"/>
      <c r="G196" s="140"/>
      <c r="H196" s="51">
        <f>ПТО!G14</f>
        <v>0</v>
      </c>
      <c r="I196" s="52" t="s">
        <v>74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51">
        <f>ПТО!G15</f>
        <v>0</v>
      </c>
      <c r="I197" s="52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1">
        <f>ПТО!G16</f>
        <v>0</v>
      </c>
      <c r="I198" s="54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1">
        <f>ПТО!G17</f>
        <v>0</v>
      </c>
      <c r="I199" s="52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1">
        <f>ПТО!G18</f>
        <v>0</v>
      </c>
      <c r="I200" s="52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6500</v>
      </c>
      <c r="I214" s="58" t="s">
        <v>76</v>
      </c>
    </row>
  </sheetData>
  <sheetProtection algorithmName="SHA-512" hashValue="MD2LM7hmTuY8xA1x/D8ptFNrVB7BYN61A66Egv7ANc1bsqEh0tHhtOporxYXCM8Wf7HHjyUf3Bof3+4LzxKpnQ==" saltValue="N1D3ZKHyQ2LDtr3xrkokV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G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-201589.52</f>
        <v>-201589.52</v>
      </c>
    </row>
    <row r="2" spans="1:12" ht="18.75" customHeight="1">
      <c r="A2" s="123" t="s">
        <v>179</v>
      </c>
      <c r="B2" s="122" t="s">
        <v>176</v>
      </c>
      <c r="C2" s="121">
        <v>12</v>
      </c>
      <c r="D2" s="120">
        <v>5298.48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186</v>
      </c>
      <c r="B3" s="127" t="s">
        <v>187</v>
      </c>
      <c r="C3" s="128">
        <v>1</v>
      </c>
      <c r="D3" s="129">
        <v>775</v>
      </c>
      <c r="E3" s="130" t="s">
        <v>188</v>
      </c>
      <c r="F3" s="30"/>
      <c r="G3" s="30"/>
      <c r="L3" s="33" t="str">
        <f t="shared" si="0"/>
        <v>ТР</v>
      </c>
    </row>
    <row r="4" spans="1:12" ht="18.75" customHeight="1">
      <c r="A4" s="131" t="s">
        <v>189</v>
      </c>
      <c r="B4" s="127" t="s">
        <v>187</v>
      </c>
      <c r="C4" s="128">
        <v>1</v>
      </c>
      <c r="D4" s="132">
        <v>542.4</v>
      </c>
      <c r="E4" s="133" t="s">
        <v>190</v>
      </c>
      <c r="F4" s="30"/>
      <c r="G4" s="30"/>
      <c r="L4" s="33" t="str">
        <f t="shared" si="0"/>
        <v>ТР</v>
      </c>
    </row>
    <row r="5" spans="1:12" ht="18.75" customHeight="1">
      <c r="A5" s="138" t="s">
        <v>200</v>
      </c>
      <c r="B5" s="139" t="s">
        <v>187</v>
      </c>
      <c r="C5" s="43">
        <v>1</v>
      </c>
      <c r="D5" s="44">
        <v>266534.32</v>
      </c>
      <c r="E5" s="46" t="s">
        <v>201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5300</v>
      </c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24"/>
      <c r="G15" s="125"/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15746.04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15746.04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50666.64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50666.64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29206.32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29206.32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15238.08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15238.08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6349.2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6349.2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28698.36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4">
        <f>(E46*G52*F54*6+E46*G52*G54*6)+(F46*G58*F60*6+F46*G58*G60*6)+(F46*G62*F64*6+F46*G62*G64*6)</f>
        <v>25222.439699999999</v>
      </c>
      <c r="C46" s="135" t="s">
        <v>68</v>
      </c>
      <c r="D46" s="50">
        <v>12</v>
      </c>
      <c r="E46" s="134">
        <v>592.6</v>
      </c>
      <c r="F46" s="134">
        <v>147.80000000000001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25222.439699999999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6"/>
      <c r="C47" s="135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7" t="s">
        <v>193</v>
      </c>
      <c r="F51" s="137" t="s">
        <v>194</v>
      </c>
      <c r="G51" s="137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7"/>
      <c r="F52" s="134">
        <v>1129.2</v>
      </c>
      <c r="G52" s="137">
        <v>2.5</v>
      </c>
      <c r="H52" s="137">
        <f>G52*E46/F52</f>
        <v>1.3119907899397802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7"/>
      <c r="F53" s="137" t="s">
        <v>196</v>
      </c>
      <c r="G53" s="137" t="s">
        <v>197</v>
      </c>
      <c r="H53" s="137">
        <f>H52*G55</f>
        <v>27.551806588735385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7"/>
      <c r="F54" s="137">
        <v>1.17</v>
      </c>
      <c r="G54" s="137">
        <v>1.23</v>
      </c>
      <c r="H54" s="137"/>
    </row>
    <row r="55" spans="5:16">
      <c r="E55" s="137"/>
      <c r="F55" s="137"/>
      <c r="G55" s="137">
        <v>21</v>
      </c>
      <c r="H55" s="137"/>
    </row>
    <row r="56" spans="5:16">
      <c r="E56" s="137"/>
      <c r="F56" s="137"/>
      <c r="G56" s="137"/>
      <c r="H56" s="137"/>
    </row>
    <row r="57" spans="5:16">
      <c r="E57" s="137" t="s">
        <v>198</v>
      </c>
      <c r="F57" s="137"/>
      <c r="G57" s="137"/>
      <c r="H57" s="137"/>
    </row>
    <row r="58" spans="5:16">
      <c r="E58" s="137"/>
      <c r="F58" s="134">
        <f>F52</f>
        <v>1129.2</v>
      </c>
      <c r="G58" s="137">
        <v>7.4999999999999997E-2</v>
      </c>
      <c r="H58" s="137">
        <f>G58*F46</f>
        <v>11.085000000000001</v>
      </c>
    </row>
    <row r="59" spans="5:16">
      <c r="E59" s="137"/>
      <c r="F59" s="137" t="s">
        <v>196</v>
      </c>
      <c r="G59" s="137" t="s">
        <v>197</v>
      </c>
      <c r="H59" s="137">
        <f>H58/F58</f>
        <v>9.8166843783209362E-3</v>
      </c>
    </row>
    <row r="60" spans="5:16">
      <c r="E60" s="137"/>
      <c r="F60" s="137">
        <v>12.94</v>
      </c>
      <c r="G60" s="137">
        <v>13.45</v>
      </c>
      <c r="H60" s="137">
        <f>H59*G55</f>
        <v>0.20615037194473967</v>
      </c>
    </row>
    <row r="61" spans="5:16">
      <c r="E61" s="137" t="s">
        <v>199</v>
      </c>
      <c r="F61" s="137"/>
      <c r="G61" s="137"/>
      <c r="H61" s="137"/>
    </row>
    <row r="62" spans="5:16">
      <c r="E62" s="137"/>
      <c r="F62" s="134">
        <f>F52</f>
        <v>1129.2</v>
      </c>
      <c r="G62" s="137">
        <v>7.4999999999999997E-2</v>
      </c>
      <c r="H62" s="137">
        <f>G62*F46</f>
        <v>11.085000000000001</v>
      </c>
    </row>
    <row r="63" spans="5:16">
      <c r="E63" s="137"/>
      <c r="F63" s="137" t="s">
        <v>196</v>
      </c>
      <c r="G63" s="137" t="s">
        <v>197</v>
      </c>
      <c r="H63" s="137">
        <f>H62/F62</f>
        <v>9.8166843783209362E-3</v>
      </c>
    </row>
    <row r="64" spans="5:16">
      <c r="E64" s="137"/>
      <c r="F64" s="137">
        <v>15.73</v>
      </c>
      <c r="G64" s="137">
        <v>16.350000000000001</v>
      </c>
      <c r="H64" s="137">
        <f>H63*G55</f>
        <v>0.20615037194473967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1094.2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20536.71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223546.33000000002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151985.65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71560.680000000008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219985.25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219985.25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219985.25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24097.790000000008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104</v>
      </c>
      <c r="B27" s="77" t="s">
        <v>4</v>
      </c>
      <c r="C27" s="88">
        <v>27750.799999999999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107</v>
      </c>
      <c r="B30" s="77" t="s">
        <v>18</v>
      </c>
      <c r="C30" s="88">
        <v>39684.76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97607.39</v>
      </c>
      <c r="F37" s="96" t="s">
        <v>166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81339.490000000005</v>
      </c>
      <c r="D38" s="96" t="s">
        <v>164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93002.57</v>
      </c>
      <c r="D39" s="96" t="s">
        <v>165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4604.8199999999924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97607.39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97607.39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37820.230000000003</v>
      </c>
      <c r="F45" s="96" t="s">
        <v>166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2865.17</v>
      </c>
      <c r="D46" s="96" t="s">
        <v>167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36072.550000000003</v>
      </c>
      <c r="D47" s="96" t="s">
        <v>165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1747.6800000000003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37820.230000000003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37820.230000000003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73195.77</v>
      </c>
      <c r="F53" s="96" t="s">
        <v>166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4563.33</v>
      </c>
      <c r="D54" s="96" t="s">
        <v>167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69154.720000000001</v>
      </c>
      <c r="D55" s="96" t="s">
        <v>165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4041.0500000000029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73195.77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73195.77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22374.57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1718.48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20834.16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1540.4099999999999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22374.57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22374.57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2252.29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2022-03-28T02:07:32Z</dcterms:modified>
</cp:coreProperties>
</file>