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H59" i="2" s="1"/>
  <c r="H60" i="2" s="1"/>
  <c r="F58" i="2"/>
  <c r="H52" i="2"/>
  <c r="H53" i="2" s="1"/>
  <c r="B46" i="2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G110" i="1"/>
  <c r="J109" i="1"/>
  <c r="J104" i="1"/>
  <c r="J103" i="1"/>
  <c r="A109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F118" i="1" l="1"/>
  <c r="A110" i="1"/>
  <c r="A111" i="1"/>
  <c r="A122" i="1"/>
  <c r="A123" i="1"/>
  <c r="A119" i="1"/>
  <c r="A125" i="1"/>
  <c r="A118" i="1"/>
  <c r="A121" i="1"/>
  <c r="A112" i="1"/>
  <c r="A114" i="1"/>
  <c r="D110" i="1"/>
  <c r="A116" i="1"/>
  <c r="F110" i="1"/>
  <c r="A113" i="1"/>
  <c r="A141" i="1"/>
  <c r="A98" i="1"/>
  <c r="F134" i="1"/>
  <c r="A94" i="1"/>
  <c r="A95" i="1"/>
  <c r="A105" i="1"/>
  <c r="D118" i="1"/>
  <c r="A120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7" i="1" l="1"/>
  <c r="H182" i="1"/>
  <c r="F168" i="1"/>
  <c r="H177" i="1"/>
  <c r="H180" i="1"/>
  <c r="F183" i="1"/>
  <c r="H187" i="1"/>
  <c r="F182" i="1"/>
  <c r="H168" i="1"/>
  <c r="F184" i="1"/>
  <c r="F169" i="1"/>
  <c r="F181" i="1"/>
  <c r="H181" i="1"/>
  <c r="F173" i="1"/>
  <c r="F187" i="1"/>
  <c r="F165" i="1"/>
  <c r="H184" i="1"/>
  <c r="H175" i="1"/>
  <c r="H166" i="1"/>
  <c r="H183" i="1"/>
  <c r="F166" i="1"/>
  <c r="H185" i="1"/>
  <c r="H179" i="1"/>
  <c r="F167" i="1"/>
  <c r="H171" i="1"/>
  <c r="H174" i="1"/>
  <c r="H169" i="1"/>
  <c r="F171" i="1"/>
  <c r="F174" i="1"/>
  <c r="H176" i="1"/>
  <c r="H186" i="1"/>
  <c r="H172" i="1"/>
  <c r="H167" i="1"/>
  <c r="F179" i="1"/>
  <c r="F178" i="1"/>
  <c r="H178" i="1"/>
  <c r="H164" i="1"/>
  <c r="F180" i="1"/>
  <c r="H173" i="1"/>
  <c r="F185" i="1"/>
  <c r="F175" i="1"/>
  <c r="F172" i="1"/>
  <c r="F170" i="1"/>
  <c r="H165" i="1"/>
  <c r="F164" i="1"/>
  <c r="H170" i="1"/>
  <c r="F176" i="1"/>
  <c r="F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<sst xmlns="http://schemas.openxmlformats.org/spreadsheetml/2006/main" count="558" uniqueCount="204">
  <si>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</si>
  <si>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</si>
  <si>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</si>
  <si>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</si>
  <si>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</si>
  <si>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</si>
  <si>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</si>
  <si>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</si>
  <si>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</si>
  <si>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</si>
  <si>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</si>
  <si>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</si>
  <si>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</si>
  <si>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</si>
  <si>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</si>
  <si>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</si>
  <si>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</si>
  <si>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</si>
  <si>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</si>
  <si>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</si>
  <si>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</si>
  <si>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</si>
  <si>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</si>
  <si>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</si>
  <si>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</si>
  <si>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</si>
  <si>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</si>
  <si>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</si>
  <si>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</si>
  <si>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</si>
  <si>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</si>
  <si>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</si>
  <si>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</si>
  <si>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</si>
  <si>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</si>
  <si>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</si>
  <si>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</si>
  <si>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</si>
  <si>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</si>
  <si>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</si>
  <si>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</si>
  <si>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</si>
  <si>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</si>
  <si>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</si>
  <si>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</si>
  <si>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</si>
  <si>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</si>
  <si>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</si>
  <si>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</si>
  <si>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</si>
  <si>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</si>
  <si>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</si>
  <si>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</si>
  <si>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</si>
  <si>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</si>
  <si>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</si>
  <si>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</si>
  <si>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</si>
  <si>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</si>
  <si>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</si>
  <si>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</si>
  <si>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</si>
  <si>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</si>
  <si>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</si>
  <si>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</si>
  <si>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</si>
  <si>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</si>
  <si>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</si>
  <si>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</si>
  <si>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</si>
  <si>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</si>
  <si>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</si>
  <si>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</si>
  <si>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</si>
  <si>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</si>
  <si>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</si>
  <si>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</si>
  <si>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</si>
  <si>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</si>
  <si>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</si>
  <si>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</si>
  <si>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</si>
  <si>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</si>
  <si>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</si>
  <si>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</si>
  <si>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</si>
  <si>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</si>
  <si>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</si>
  <si>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</si>
  <si>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</si>
  <si>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</si>
  <si>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</si>
  <si>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</si>
  <si>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</si>
  <si>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</si>
  <si>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</si>
  <si>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</si>
  <si>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</si>
  <si>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</si>
  <si>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</si>
  <si>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</si>
  <si>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</si>
  <si>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</si>
  <si>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</si>
  <si>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</si>
  <si>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</si>
  <si>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</si>
  <si>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</si>
  <si>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</si>
  <si>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</si>
  <si>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</si>
  <si>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</si>
  <si>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</si>
  <si>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</si>
  <si>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</si>
  <si>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</si>
  <si>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</si>
  <si>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</si>
  <si>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</si>
  <si>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</si>
  <si>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</si>
  <si>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</si>
  <si>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</si>
  <si>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</si>
  <si>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</si>
  <si>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</si>
  <si>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</si>
  <si>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</si>
  <si>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</si>
  <si>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</si>
  <si>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</si>
  <si>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</si>
  <si>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</si>
  <si>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</si>
  <si>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</si>
  <si>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</si>
  <si>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</si>
  <si>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</si>
  <si>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</si>
  <si>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</si>
  <si>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</si>
  <si>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</si>
  <si>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</si>
  <si>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</si>
  <si>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</si>
  <si>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</si>
  <si>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</si>
  <si>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</si>
  <si>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</si>
  <si>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</si>
  <si>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</si>
  <si>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</si>
  <si>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</si>
  <si>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</si>
  <si>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</si>
  <si>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</si>
  <si>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</si>
  <si>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</si>
  <si>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</si>
  <si>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</si>
  <si>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</si>
  <si>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</si>
  <si>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</si>
  <si>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</si>
  <si>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</si>
  <si>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</si>
  <si>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</si>
  <si>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</si>
  <si>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</si>
  <si>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</si>
  <si>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</si>
  <si>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</si>
  <si>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</si>
  <si>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</si>
  <si>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129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</si>
  <si>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</si>
  <si>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</si>
  <si>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</si>
  <si>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129 в части текущего ремонта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</si>
  <si>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</si>
  <si>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</si>
  <si>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</si>
  <si>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</si>
  <si>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</si>
  <si>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разово</t>
  </si>
  <si>
    <t>Приобретение и установка уплотнительной резинки на двери в подъезд.</t>
  </si>
  <si>
    <t>АВР 2/21 от 30.09.2021</t>
  </si>
  <si>
    <t>АВР 1/21 от 21.09.2021, Решение, счет №51211 от 03.08.2021</t>
  </si>
  <si>
    <t>Ремонт прибора учета тепловой энергии.</t>
  </si>
  <si>
    <t>АВР 3/21 от 28.10.2021, счет №281 от 18.10.2021</t>
  </si>
  <si>
    <t>Приобретение и установка информационного стенда на детскую площадку.</t>
  </si>
  <si>
    <t>АВР 4/21 от 29.11.2021, Решение</t>
  </si>
  <si>
    <t>АВР 5/21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</si>
  <si>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</si>
  <si>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</si>
  <si>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</si>
  <si>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</si>
  <si>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</si>
  <si>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</si>
  <si>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</si>
  <si>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</si>
  <si>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Перерасчет по итогам 2021 года.</t>
  </si>
  <si>
    <t>Приказ</t>
  </si>
  <si>
    <t>Ремонт подъезда (покраска стен лестничных площадок).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</si>
</sst>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7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6" fillId="0" borderId="0" xfId="5" applyFont="1" applyFill="1" applyBorder="1" applyAlignment="1">
      <alignment horizontal="center"/>
    </xf>
    <xf numFmtId="0" fontId="6" fillId="0" borderId="0" xfId="5" applyFill="1" applyBorder="1" applyAlignment="1">
      <alignment horizontal="center"/>
    </xf>
    <xf numFmtId="4" fontId="21" fillId="0" borderId="0" xfId="5" applyNumberFormat="1" applyFont="1" applyFill="1" applyBorder="1" applyAlignment="1"/>
    <xf numFmtId="0" fontId="5" fillId="0" borderId="0" xfId="5" applyFont="1" applyFill="1" applyBorder="1" applyAlignment="1"/>
    <xf numFmtId="0" fontId="14" fillId="0" borderId="0" xfId="0" applyFont="1" applyBorder="1" applyAlignment="1"/>
    <xf numFmtId="4" fontId="14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7" applyFont="1" applyFill="1" applyBorder="1" applyAlignment="1"/>
    <xf numFmtId="4" fontId="3" fillId="0" borderId="0" xfId="8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3" fillId="3" borderId="0" xfId="9" applyNumberFormat="1" applyFont="1" applyFill="1" applyBorder="1" applyAlignment="1">
      <alignment horizontal="left" vertical="center" wrapText="1"/>
    </xf>
    <xf numFmtId="4" fontId="31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5 2" xfId="9"/>
    <cellStyle name="Обычный 3" xfId="2"/>
    <cellStyle name="Обычный 3 6" xfId="7"/>
    <cellStyle name="Обычный 4" xfId="4"/>
    <cellStyle name="Обычный 4 2" xfId="6"/>
    <cellStyle name="Обычный 4 3" xfId="8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1"/>
      <c r="L8" s="159"/>
      <c r="M8" s="111"/>
      <c r="N8" s="111"/>
      <c r="O8" s="71" t="s">
        <v>80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1"/>
      <c r="L9" s="159"/>
      <c r="M9" s="111"/>
      <c r="N9" s="111"/>
      <c r="O9" s="71" t="s">
        <v>81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75922.61</v>
      </c>
      <c r="K10" s="111"/>
      <c r="L10" s="159"/>
      <c r="M10" s="111"/>
      <c r="N10" s="111"/>
      <c r="O10" s="71" t="s">
        <v>82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230391.56</v>
      </c>
      <c r="K11" s="111"/>
      <c r="L11" s="159"/>
      <c r="M11" s="111"/>
      <c r="N11" s="111"/>
      <c r="O11" s="71" t="s">
        <v>83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156280.28</v>
      </c>
      <c r="K12" s="111"/>
      <c r="L12" s="159"/>
      <c r="M12" s="111"/>
      <c r="N12" s="111"/>
      <c r="O12" s="71" t="s">
        <v>84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74111.28</v>
      </c>
      <c r="K13" s="111"/>
      <c r="L13" s="159"/>
      <c r="M13" s="111"/>
      <c r="N13" s="111"/>
      <c r="O13" s="71" t="s">
        <v>85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1"/>
      <c r="L14" s="159"/>
      <c r="M14" s="111"/>
      <c r="N14" s="111"/>
      <c r="O14" s="71" t="s">
        <v>86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242557.47</v>
      </c>
      <c r="K15" s="111"/>
      <c r="L15" s="159"/>
      <c r="M15" s="111"/>
      <c r="N15" s="111"/>
      <c r="O15" s="71" t="s">
        <v>87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242557.47</v>
      </c>
      <c r="K16" s="111"/>
      <c r="L16" s="159"/>
      <c r="M16" s="111"/>
      <c r="N16" s="111"/>
      <c r="O16" s="71" t="s">
        <v>88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1"/>
      <c r="L17" s="159"/>
      <c r="M17" s="111"/>
      <c r="N17" s="111"/>
      <c r="O17" s="71" t="s">
        <v>89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1"/>
      <c r="L18" s="159"/>
      <c r="M18" s="111"/>
      <c r="N18" s="111"/>
      <c r="O18" s="71" t="s">
        <v>90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1"/>
      <c r="L19" s="159"/>
      <c r="M19" s="111"/>
      <c r="N19" s="111"/>
      <c r="O19" s="71" t="s">
        <v>91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1"/>
      <c r="L20" s="159"/>
      <c r="M20" s="111"/>
      <c r="N20" s="111"/>
      <c r="O20" s="71" t="s">
        <v>92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242557.47</v>
      </c>
      <c r="K21" s="111"/>
      <c r="L21" s="159"/>
      <c r="M21" s="111"/>
      <c r="N21" s="111"/>
      <c r="O21" s="71" t="s">
        <v>93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1"/>
      <c r="L22" s="159"/>
      <c r="M22" s="111"/>
      <c r="N22" s="111"/>
      <c r="O22" s="71" t="s">
        <v>94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1"/>
      <c r="L23" s="159"/>
      <c r="M23" s="111"/>
      <c r="N23" s="111"/>
      <c r="O23" s="71" t="s">
        <v>95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63756.699999999983</v>
      </c>
      <c r="K24" s="111"/>
      <c r="L24" s="159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1"/>
      <c r="L27" s="16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16862.04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1"/>
      <c r="L28" s="16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3"/>
      <c r="C29" s="143"/>
      <c r="D29" s="143"/>
      <c r="E29" s="143"/>
      <c r="F29" s="148">
        <f>VLOOKUP(A29,ПТО!$A$39:$D$53,2,FALSE)</f>
        <v>54257.64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1"/>
      <c r="L29" s="160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29100.6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1"/>
      <c r="L30" s="16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16318.08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1"/>
      <c r="L31" s="16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1"/>
      <c r="L32" s="160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6799.2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1"/>
      <c r="L33" s="16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28692.6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1"/>
      <c r="L34" s="16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3" t="str">
        <f>ПТО!A46</f>
        <v>Коммунальные ресурсы на содержание общего имущества</v>
      </c>
      <c r="B35" s="143"/>
      <c r="C35" s="143"/>
      <c r="D35" s="143"/>
      <c r="E35" s="143"/>
      <c r="F35" s="148">
        <f>VLOOKUP(A35,ПТО!$A$39:$D$53,2,FALSE)</f>
        <v>24936.092100000002</v>
      </c>
      <c r="G35" s="148"/>
      <c r="H35" s="42" t="str">
        <f>VLOOKUP(A35,ПТО!$A$39:$D$53,3,FALSE)</f>
        <v>Ежемесячно</v>
      </c>
      <c r="I35" s="144">
        <f>VLOOKUP(A35,ПТО!$A$39:$D$53,4,FALSE)</f>
        <v>12</v>
      </c>
      <c r="J35" s="144"/>
      <c r="K35" s="111"/>
      <c r="L35" s="160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1"/>
      <c r="L36" s="160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1"/>
      <c r="L37" s="160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1"/>
      <c r="L38" s="160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1"/>
      <c r="L39" s="160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1"/>
      <c r="L40" s="160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1"/>
      <c r="L41" s="160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1"/>
      <c r="L42" s="160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5873.0399999999991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11"/>
      <c r="L43" s="160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Ремонт подъезда (покраска стен лестничных площадок).</v>
      </c>
      <c r="B44" s="143"/>
      <c r="C44" s="143"/>
      <c r="D44" s="143"/>
      <c r="E44" s="143"/>
      <c r="F44" s="148">
        <f>VLOOKUP(A44,ПТО!$A$2:$D$31,4,FALSE)</f>
        <v>52990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1"/>
      <c r="L44" s="160"/>
      <c r="M44" s="118"/>
      <c r="N44" s="111"/>
      <c r="O44" s="23" t="str">
        <f t="shared" si="1"/>
        <v>Ремонт подъезда (покраска стен лестничных площадок).</v>
      </c>
      <c r="R44" s="22" t="s">
        <v>72</v>
      </c>
    </row>
    <row r="45" spans="1:18" ht="51" customHeight="1" outlineLevel="1">
      <c r="A45" s="143" t="str">
        <f>ПТО!A4</f>
        <v>Приобретение и установка уплотнительной резинки на двери в подъезд.</v>
      </c>
      <c r="B45" s="143"/>
      <c r="C45" s="143"/>
      <c r="D45" s="143"/>
      <c r="E45" s="143"/>
      <c r="F45" s="148">
        <f>VLOOKUP(A45,ПТО!$A$2:$D$31,4,FALSE)</f>
        <v>340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1"/>
      <c r="L45" s="160"/>
      <c r="M45" s="118"/>
      <c r="N45" s="111"/>
      <c r="O45" s="23" t="str">
        <f t="shared" si="1"/>
        <v>Приобретение и установка уплотнительной резинки на двери в подъезд.</v>
      </c>
      <c r="R45" s="22" t="s">
        <v>72</v>
      </c>
    </row>
    <row r="46" spans="1:18" ht="51" customHeight="1" outlineLevel="1">
      <c r="A46" s="143" t="str">
        <f>ПТО!A5</f>
        <v>Ремонт прибора учета тепловой энергии.</v>
      </c>
      <c r="B46" s="143"/>
      <c r="C46" s="143"/>
      <c r="D46" s="143"/>
      <c r="E46" s="143"/>
      <c r="F46" s="148">
        <f>VLOOKUP(A46,ПТО!$A$2:$D$31,4,FALSE)</f>
        <v>775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1"/>
      <c r="L46" s="160"/>
      <c r="M46" s="118"/>
      <c r="N46" s="111"/>
      <c r="O46" s="23" t="str">
        <f t="shared" si="1"/>
        <v>Ремонт прибора учета тепловой энергии.</v>
      </c>
      <c r="R46" s="22" t="s">
        <v>72</v>
      </c>
    </row>
    <row r="47" spans="1:18" ht="51" customHeight="1" outlineLevel="1">
      <c r="A47" s="143" t="str">
        <f>ПТО!A6</f>
        <v>Приобретение и установка информационного стенда на детскую площадку.</v>
      </c>
      <c r="B47" s="143"/>
      <c r="C47" s="143"/>
      <c r="D47" s="143"/>
      <c r="E47" s="143"/>
      <c r="F47" s="148">
        <f>VLOOKUP(A47,ПТО!$A$2:$D$31,4,FALSE)</f>
        <v>542.4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1"/>
      <c r="L47" s="160"/>
      <c r="M47" s="118"/>
      <c r="N47" s="111"/>
      <c r="O47" s="23" t="str">
        <f t="shared" si="1"/>
        <v>Приобретение и установка информационного стенда на детскую площадку.</v>
      </c>
      <c r="R47" s="22" t="s">
        <v>72</v>
      </c>
    </row>
    <row r="48" spans="1:18" ht="51" customHeight="1" outlineLevel="1">
      <c r="A48" s="143" t="str">
        <f>ПТО!A7</f>
        <v>Перерасчет по итогам 2021 года.</v>
      </c>
      <c r="B48" s="143"/>
      <c r="C48" s="143"/>
      <c r="D48" s="143"/>
      <c r="E48" s="143"/>
      <c r="F48" s="148">
        <f>VLOOKUP(A48,ПТО!$A$2:$D$31,4,FALSE)</f>
        <v>117159.02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11"/>
      <c r="L48" s="160"/>
      <c r="M48" s="118"/>
      <c r="N48" s="111"/>
      <c r="O48" s="23" t="str">
        <f t="shared" si="1"/>
        <v>Перерасчет по итогам 2021 года.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1"/>
      <c r="L49" s="160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1"/>
      <c r="L50" s="160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1"/>
      <c r="L51" s="160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1"/>
      <c r="L52" s="160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1"/>
      <c r="L53" s="160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1"/>
      <c r="L54" s="160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1"/>
      <c r="L55" s="160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1"/>
      <c r="L56" s="160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1"/>
      <c r="L57" s="160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1"/>
      <c r="L58" s="160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1"/>
      <c r="L59" s="160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1"/>
      <c r="L60" s="160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1"/>
      <c r="L61" s="160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1"/>
      <c r="L62" s="160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1"/>
      <c r="L63" s="160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1"/>
      <c r="L64" s="160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1"/>
      <c r="L65" s="160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1"/>
      <c r="L66" s="160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1"/>
      <c r="L67" s="160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1"/>
      <c r="L68" s="160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1"/>
      <c r="L69" s="160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1"/>
      <c r="L70" s="160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8"/>
      <c r="L71" s="160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1"/>
      <c r="L72" s="160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1"/>
      <c r="L75" s="163"/>
      <c r="M75" s="111"/>
      <c r="N75" s="111"/>
      <c r="O75" s="71" t="s">
        <v>97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1"/>
      <c r="L76" s="163"/>
      <c r="M76" s="111"/>
      <c r="N76" s="111"/>
      <c r="O76" s="71" t="s">
        <v>98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1"/>
      <c r="L77" s="163"/>
      <c r="M77" s="111"/>
      <c r="N77" s="111"/>
      <c r="O77" s="71" t="s">
        <v>99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8">
        <f>VLOOKUP(O78,АО,3,FALSE)</f>
        <v>0</v>
      </c>
      <c r="K78" s="111"/>
      <c r="L78" s="163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8">
        <f t="shared" ref="J81:J90" si="2">VLOOKUP(O81,АО,3,FALSE)</f>
        <v>0</v>
      </c>
      <c r="K81" s="111"/>
      <c r="L81" s="149"/>
      <c r="M81" s="111"/>
      <c r="N81" s="111"/>
      <c r="O81" s="71" t="s">
        <v>101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8">
        <f t="shared" si="2"/>
        <v>0</v>
      </c>
      <c r="K82" s="111"/>
      <c r="L82" s="149"/>
      <c r="M82" s="111"/>
      <c r="N82" s="111"/>
      <c r="O82" s="71" t="s">
        <v>102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59692.74</v>
      </c>
      <c r="K83" s="111"/>
      <c r="L83" s="149"/>
      <c r="M83" s="111"/>
      <c r="N83" s="111"/>
      <c r="O83" s="71" t="s">
        <v>103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49"/>
      <c r="M84" s="111"/>
      <c r="N84" s="111"/>
      <c r="O84" s="71" t="s">
        <v>104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49"/>
      <c r="M85" s="111"/>
      <c r="N85" s="111"/>
      <c r="O85" s="71" t="s">
        <v>105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67152.02</v>
      </c>
      <c r="K86" s="111"/>
      <c r="L86" s="149"/>
      <c r="M86" s="111"/>
      <c r="N86" s="111"/>
      <c r="O86" s="71" t="s">
        <v>106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49"/>
      <c r="M87" s="111"/>
      <c r="N87" s="111"/>
      <c r="O87" s="71" t="s">
        <v>107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49"/>
      <c r="M88" s="111"/>
      <c r="N88" s="111"/>
      <c r="O88" s="71" t="s">
        <v>108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49"/>
      <c r="M89" s="111"/>
      <c r="N89" s="111"/>
      <c r="O89" s="71" t="s">
        <v>109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49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1"/>
      <c r="L93" s="111"/>
      <c r="M93" s="111"/>
      <c r="N93" s="111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95575.1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79645.919999999998</v>
      </c>
      <c r="L95" s="150"/>
      <c r="O95" s="1" t="s">
        <v>111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92544.75</v>
      </c>
      <c r="L96" s="150"/>
      <c r="O96" s="1" t="s">
        <v>112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3030.3500000000058</v>
      </c>
      <c r="L97" s="150"/>
      <c r="O97" s="1" t="s">
        <v>113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95575.1</v>
      </c>
      <c r="L98" s="150"/>
      <c r="O98" s="1" t="s">
        <v>114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95575.1</v>
      </c>
      <c r="L99" s="150"/>
      <c r="O99" s="1" t="s">
        <v>115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116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117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31525.23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2388.2800000000002</v>
      </c>
      <c r="L103" s="150"/>
      <c r="O103" s="1" t="s">
        <v>120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30734.79</v>
      </c>
      <c r="L104" s="150"/>
      <c r="O104" s="1" t="s">
        <v>121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790.43999999999869</v>
      </c>
      <c r="L105" s="150"/>
      <c r="O105" s="1" t="s">
        <v>122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31525.23</v>
      </c>
      <c r="L106" s="150"/>
      <c r="O106" s="1" t="s">
        <v>123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31525.23</v>
      </c>
      <c r="L107" s="150"/>
      <c r="O107" s="1" t="s">
        <v>124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125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126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64637.41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4029.76</v>
      </c>
      <c r="L111" s="150"/>
      <c r="O111" s="1" t="s">
        <v>128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62166.47</v>
      </c>
      <c r="L112" s="150"/>
      <c r="O112" s="1" t="s">
        <v>129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2470.9400000000023</v>
      </c>
      <c r="L113" s="150"/>
      <c r="O113" s="1" t="s">
        <v>130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64637.41</v>
      </c>
      <c r="L114" s="150"/>
      <c r="O114" s="1" t="s">
        <v>131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64637.41</v>
      </c>
      <c r="L115" s="150"/>
      <c r="O115" s="1" t="s">
        <v>132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133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134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8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8"/>
      <c r="O125" s="1" t="s">
        <v>142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21616.17</v>
      </c>
      <c r="H126" s="146"/>
      <c r="I126" s="146"/>
      <c r="J126" s="146"/>
      <c r="L126" s="48"/>
    </row>
    <row r="127" spans="1:15" ht="32.25" hidden="1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1637.59</v>
      </c>
      <c r="L127" s="48"/>
      <c r="O127" s="1" t="s">
        <v>144</v>
      </c>
    </row>
    <row r="128" spans="1:15" ht="32.25" hidden="1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20448.62</v>
      </c>
      <c r="L128" s="48"/>
      <c r="O128" s="1" t="s">
        <v>145</v>
      </c>
    </row>
    <row r="129" spans="1:15" ht="32.25" hidden="1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1167.5499999999993</v>
      </c>
      <c r="L129" s="48"/>
      <c r="O129" s="1" t="s">
        <v>146</v>
      </c>
    </row>
    <row r="130" spans="1:15" ht="32.25" hidden="1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21616.17</v>
      </c>
      <c r="L130" s="48"/>
      <c r="O130" s="1" t="s">
        <v>147</v>
      </c>
    </row>
    <row r="131" spans="1:15" ht="32.25" hidden="1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21616.17</v>
      </c>
      <c r="L131" s="48"/>
      <c r="O131" s="1" t="s">
        <v>148</v>
      </c>
    </row>
    <row r="132" spans="1:15" ht="32.25" hidden="1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8"/>
      <c r="O132" s="1" t="s">
        <v>149</v>
      </c>
    </row>
    <row r="133" spans="1:15" ht="32.25" hidden="1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8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168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3</v>
      </c>
      <c r="L145" s="15"/>
      <c r="O145" t="s">
        <v>169</v>
      </c>
    </row>
    <row r="146" spans="1:15" ht="30" customHeight="1" outlineLevel="1">
      <c r="A146" s="141" t="s">
        <v>171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51213.2</v>
      </c>
      <c r="O146" t="s">
        <v>170</v>
      </c>
    </row>
    <row r="149" spans="1:15" ht="52.5" customHeight="1">
      <c r="A149" s="166" t="s">
        <v>178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8" t="s">
        <v>179</v>
      </c>
      <c r="B154" s="168"/>
      <c r="C154" s="168"/>
      <c r="D154" s="168"/>
      <c r="E154" s="27">
        <f>ПТО!G1</f>
        <v>-103568.18</v>
      </c>
    </row>
    <row r="155" spans="1:15" ht="34.5" customHeight="1">
      <c r="A155" s="167" t="s">
        <v>181</v>
      </c>
      <c r="B155" s="167"/>
      <c r="C155" s="167"/>
      <c r="D155" s="167"/>
      <c r="E155" s="28">
        <f>J13</f>
        <v>74111.28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5873.0399999999991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Ремонт подъезда (покраска стен лестничных площадок).</v>
      </c>
      <c r="B159" s="143"/>
      <c r="C159" s="143"/>
      <c r="D159" s="143"/>
      <c r="E159" s="143"/>
      <c r="F159" s="148">
        <f t="shared" si="15"/>
        <v>52990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Ремонт подъезда (покраска стен лестничных площадок).</v>
      </c>
    </row>
    <row r="160" spans="1:15" ht="28.5" customHeight="1">
      <c r="A160" s="143" t="str">
        <f t="shared" si="14"/>
        <v>Приобретение и установка уплотнительной резинки на двери в подъезд.</v>
      </c>
      <c r="B160" s="143"/>
      <c r="C160" s="143"/>
      <c r="D160" s="143"/>
      <c r="E160" s="143"/>
      <c r="F160" s="148">
        <f t="shared" si="15"/>
        <v>340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Приобретение и установка уплотнительной резинки на двери в подъезд.</v>
      </c>
    </row>
    <row r="161" spans="1:14" ht="28.5" customHeight="1">
      <c r="A161" s="143" t="str">
        <f>IF(N161&gt;0,N161,0)</f>
        <v>Ремонт прибора учета тепловой энергии.</v>
      </c>
      <c r="B161" s="143"/>
      <c r="C161" s="143"/>
      <c r="D161" s="143"/>
      <c r="E161" s="143"/>
      <c r="F161" s="148">
        <f t="shared" si="15"/>
        <v>775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Ремонт прибора учета тепловой энергии.</v>
      </c>
    </row>
    <row r="162" spans="1:14" ht="28.5" customHeight="1">
      <c r="A162" s="143" t="str">
        <f t="shared" si="14"/>
        <v>Приобретение и установка информационного стенда на детскую площадку.</v>
      </c>
      <c r="B162" s="143"/>
      <c r="C162" s="143"/>
      <c r="D162" s="143"/>
      <c r="E162" s="143"/>
      <c r="F162" s="148">
        <f t="shared" si="15"/>
        <v>542.4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Приобретение и установка информационного стенда на детскую площадку.</v>
      </c>
    </row>
    <row r="163" spans="1:14" ht="28.5" customHeight="1">
      <c r="A163" s="143" t="str">
        <f t="shared" si="14"/>
        <v>Перерасчет по итогам 2021 года.</v>
      </c>
      <c r="B163" s="143"/>
      <c r="C163" s="143"/>
      <c r="D163" s="143"/>
      <c r="E163" s="143"/>
      <c r="F163" s="148">
        <f t="shared" si="15"/>
        <v>117159.02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72</v>
      </c>
      <c r="N163" s="1" t="str">
        <v>Перерасчет по итогам 2021 года.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68" t="s">
        <v>182</v>
      </c>
      <c r="B190" s="168"/>
      <c r="C190" s="168"/>
      <c r="D190" s="168"/>
      <c r="E190" s="27">
        <f>SUM(F158:G187)</f>
        <v>177679.46000000002</v>
      </c>
    </row>
    <row r="191" spans="1:14" ht="51.75" customHeight="1">
      <c r="A191" s="168" t="s">
        <v>183</v>
      </c>
      <c r="B191" s="168"/>
      <c r="C191" s="168"/>
      <c r="D191" s="168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42" t="s">
        <v>180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 hidden="1">
      <c r="A194" s="140">
        <f>ПТО!F12</f>
        <v>0</v>
      </c>
      <c r="B194" s="140"/>
      <c r="C194" s="140"/>
      <c r="D194" s="140"/>
      <c r="E194" s="140"/>
      <c r="F194" s="140"/>
      <c r="G194" s="140"/>
      <c r="H194" s="50">
        <f>ПТО!G12</f>
        <v>0</v>
      </c>
      <c r="I194" s="51" t="s">
        <v>73</v>
      </c>
    </row>
    <row r="195" spans="1:10" ht="18.75" hidden="1" customHeight="1">
      <c r="A195" s="140">
        <f>ПТО!F13</f>
        <v>0</v>
      </c>
      <c r="B195" s="140"/>
      <c r="C195" s="140"/>
      <c r="D195" s="140"/>
      <c r="E195" s="140"/>
      <c r="F195" s="140"/>
      <c r="G195" s="140"/>
      <c r="H195" s="50">
        <f>ПТО!G13</f>
        <v>0</v>
      </c>
      <c r="I195" s="51" t="s">
        <v>73</v>
      </c>
    </row>
    <row r="196" spans="1:10" ht="18.75" hidden="1" customHeight="1">
      <c r="A196" s="140">
        <f>ПТО!F14</f>
        <v>0</v>
      </c>
      <c r="B196" s="140"/>
      <c r="C196" s="140"/>
      <c r="D196" s="140"/>
      <c r="E196" s="140"/>
      <c r="F196" s="140"/>
      <c r="G196" s="140"/>
      <c r="H196" s="50">
        <f>ПТО!G14</f>
        <v>0</v>
      </c>
      <c r="I196" s="51" t="s">
        <v>73</v>
      </c>
    </row>
    <row r="197" spans="1:10" ht="18.75" hidden="1" customHeight="1">
      <c r="A197" s="140">
        <f>ПТО!F15</f>
        <v>0</v>
      </c>
      <c r="B197" s="140"/>
      <c r="C197" s="140"/>
      <c r="D197" s="140"/>
      <c r="E197" s="140"/>
      <c r="F197" s="140"/>
      <c r="G197" s="140"/>
      <c r="H197" s="50">
        <f>ПТО!G15</f>
        <v>0</v>
      </c>
      <c r="I197" s="51" t="s">
        <v>73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0">
        <f>ПТО!G16</f>
        <v>0</v>
      </c>
      <c r="I198" s="53" t="s">
        <v>73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0">
        <f>ПТО!G17</f>
        <v>0</v>
      </c>
      <c r="I199" s="51" t="s">
        <v>73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0">
        <f>ПТО!G18</f>
        <v>0</v>
      </c>
      <c r="I200" s="51" t="s">
        <v>73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0">
        <f>ПТО!G19</f>
        <v>0</v>
      </c>
      <c r="I201" s="51" t="s">
        <v>73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0">
        <f>ПТО!G20</f>
        <v>0</v>
      </c>
      <c r="I202" s="51" t="s">
        <v>73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0">
        <f>ПТО!G21</f>
        <v>0</v>
      </c>
      <c r="I203" s="51" t="s">
        <v>73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0">
        <f>ПТО!G22</f>
        <v>0</v>
      </c>
      <c r="I204" s="51" t="s">
        <v>73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0">
        <f>ПТО!G23</f>
        <v>0</v>
      </c>
      <c r="I205" s="51" t="s">
        <v>73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0">
        <f>ПТО!G24</f>
        <v>0</v>
      </c>
      <c r="I206" s="51" t="s">
        <v>73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0">
        <f>ПТО!G25</f>
        <v>0</v>
      </c>
      <c r="I207" s="51" t="s">
        <v>73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0">
        <f>ПТО!G26</f>
        <v>0</v>
      </c>
      <c r="I208" s="51" t="s">
        <v>73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0">
        <f>ПТО!G27</f>
        <v>0</v>
      </c>
      <c r="I209" s="51" t="s">
        <v>73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0">
        <f>ПТО!G28</f>
        <v>0</v>
      </c>
      <c r="I210" s="51" t="s">
        <v>73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0">
        <f>ПТО!G29</f>
        <v>0</v>
      </c>
      <c r="I211" s="51" t="s">
        <v>73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0">
        <f>ПТО!G30</f>
        <v>0</v>
      </c>
      <c r="I212" s="51" t="s">
        <v>73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3GYLmEYDiP6a9LHwxXNX3czVxASnobekuq3JAg9mw3HtINMEuN+RtOWZI4uiTa81ljCLyo7w/RoHL4TwIhV8oA==" saltValue="Gskqt4chlkQjKJRqEeqMp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179</v>
      </c>
      <c r="G1" s="103">
        <f>-103568.18</f>
        <v>-103568.18</v>
      </c>
    </row>
    <row r="2" spans="1:12" ht="18.75" customHeight="1">
      <c r="A2" s="123" t="s">
        <v>177</v>
      </c>
      <c r="B2" s="121" t="s">
        <v>175</v>
      </c>
      <c r="C2" s="120">
        <v>12</v>
      </c>
      <c r="D2" s="122">
        <v>5873.0399999999991</v>
      </c>
      <c r="E2" s="31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203</v>
      </c>
      <c r="B3" s="127" t="s">
        <v>184</v>
      </c>
      <c r="C3" s="128">
        <v>1</v>
      </c>
      <c r="D3" s="129">
        <v>52990</v>
      </c>
      <c r="E3" s="130" t="s">
        <v>187</v>
      </c>
      <c r="F3" s="30"/>
      <c r="G3" s="30"/>
      <c r="L3" s="33" t="str">
        <f t="shared" si="0"/>
        <v>ТР</v>
      </c>
    </row>
    <row r="4" spans="1:12" ht="18.75" customHeight="1">
      <c r="A4" s="126" t="s">
        <v>185</v>
      </c>
      <c r="B4" s="127" t="s">
        <v>184</v>
      </c>
      <c r="C4" s="128">
        <v>1</v>
      </c>
      <c r="D4" s="129">
        <v>340</v>
      </c>
      <c r="E4" s="130" t="s">
        <v>186</v>
      </c>
      <c r="F4" s="30"/>
      <c r="G4" s="30"/>
      <c r="L4" s="33" t="str">
        <f t="shared" si="0"/>
        <v>ТР</v>
      </c>
    </row>
    <row r="5" spans="1:12" ht="18.75" customHeight="1">
      <c r="A5" s="126" t="s">
        <v>188</v>
      </c>
      <c r="B5" s="127" t="s">
        <v>184</v>
      </c>
      <c r="C5" s="128">
        <v>1</v>
      </c>
      <c r="D5" s="129">
        <v>775</v>
      </c>
      <c r="E5" s="130" t="s">
        <v>189</v>
      </c>
      <c r="F5" s="45"/>
      <c r="G5" s="45"/>
      <c r="K5" s="47"/>
      <c r="L5" s="33" t="str">
        <f t="shared" si="0"/>
        <v>ТР</v>
      </c>
    </row>
    <row r="6" spans="1:12" ht="18.75" customHeight="1">
      <c r="A6" s="131" t="s">
        <v>190</v>
      </c>
      <c r="B6" s="127" t="s">
        <v>184</v>
      </c>
      <c r="C6" s="128">
        <v>1</v>
      </c>
      <c r="D6" s="132">
        <v>542.4</v>
      </c>
      <c r="E6" s="133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38" t="s">
        <v>201</v>
      </c>
      <c r="B7" s="139" t="s">
        <v>184</v>
      </c>
      <c r="C7" s="43">
        <v>1</v>
      </c>
      <c r="D7" s="44">
        <v>117159.02</v>
      </c>
      <c r="E7" s="45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180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24"/>
      <c r="G14" s="125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16862.04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16862.04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54257.64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54257.64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29100.6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29100.6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16318.08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16318.08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6799.2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6799.2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28692.6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193</v>
      </c>
      <c r="B46" s="134">
        <f>(E46*G52*F54*6+E46*G52*G54*6)+(F46*G58*F60*6+F46*G58*G60*6)+(F46*G62*F64*6+F46*G62*G64*6)</f>
        <v>24936.092100000002</v>
      </c>
      <c r="C46" s="135" t="s">
        <v>68</v>
      </c>
      <c r="D46" s="49">
        <v>12</v>
      </c>
      <c r="E46" s="134">
        <v>586.4</v>
      </c>
      <c r="F46" s="134">
        <v>145.4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24936.092100000002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36"/>
      <c r="C47" s="135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37" t="s">
        <v>194</v>
      </c>
      <c r="F51" s="137" t="s">
        <v>195</v>
      </c>
      <c r="G51" s="137" t="s">
        <v>196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7"/>
      <c r="F52" s="134">
        <v>1129.2</v>
      </c>
      <c r="G52" s="137">
        <v>2.5</v>
      </c>
      <c r="H52" s="137">
        <f>G52*E46/F52</f>
        <v>1.2982642578816861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7"/>
      <c r="F53" s="137" t="s">
        <v>197</v>
      </c>
      <c r="G53" s="137" t="s">
        <v>198</v>
      </c>
      <c r="H53" s="137">
        <f>H52*G55</f>
        <v>27.263549415515406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7"/>
      <c r="F54" s="137">
        <v>1.17</v>
      </c>
      <c r="G54" s="137">
        <v>1.23</v>
      </c>
      <c r="H54" s="137"/>
    </row>
    <row r="55" spans="5:16">
      <c r="E55" s="137"/>
      <c r="F55" s="137"/>
      <c r="G55" s="137">
        <v>21</v>
      </c>
      <c r="H55" s="137"/>
    </row>
    <row r="56" spans="5:16">
      <c r="E56" s="137"/>
      <c r="F56" s="137"/>
      <c r="G56" s="137"/>
      <c r="H56" s="137"/>
    </row>
    <row r="57" spans="5:16">
      <c r="E57" s="137" t="s">
        <v>199</v>
      </c>
      <c r="F57" s="137"/>
      <c r="G57" s="137"/>
      <c r="H57" s="137"/>
    </row>
    <row r="58" spans="5:16">
      <c r="E58" s="137"/>
      <c r="F58" s="134">
        <f>F52</f>
        <v>1129.2</v>
      </c>
      <c r="G58" s="137">
        <v>7.4999999999999997E-2</v>
      </c>
      <c r="H58" s="137">
        <f>G58*F46</f>
        <v>10.904999999999999</v>
      </c>
    </row>
    <row r="59" spans="5:16">
      <c r="E59" s="137"/>
      <c r="F59" s="137" t="s">
        <v>197</v>
      </c>
      <c r="G59" s="137" t="s">
        <v>198</v>
      </c>
      <c r="H59" s="137">
        <f>H58/F58</f>
        <v>9.6572794899043562E-3</v>
      </c>
    </row>
    <row r="60" spans="5:16">
      <c r="E60" s="137"/>
      <c r="F60" s="137">
        <v>12.94</v>
      </c>
      <c r="G60" s="137">
        <v>13.45</v>
      </c>
      <c r="H60" s="137">
        <f>H59*G55</f>
        <v>0.20280286928799149</v>
      </c>
    </row>
    <row r="61" spans="5:16">
      <c r="E61" s="137" t="s">
        <v>200</v>
      </c>
      <c r="F61" s="137"/>
      <c r="G61" s="137"/>
      <c r="H61" s="137"/>
    </row>
    <row r="62" spans="5:16">
      <c r="E62" s="137"/>
      <c r="F62" s="134">
        <f>F52</f>
        <v>1129.2</v>
      </c>
      <c r="G62" s="137">
        <v>7.4999999999999997E-2</v>
      </c>
      <c r="H62" s="137">
        <f>G62*F46</f>
        <v>10.904999999999999</v>
      </c>
    </row>
    <row r="63" spans="5:16">
      <c r="E63" s="137"/>
      <c r="F63" s="137" t="s">
        <v>197</v>
      </c>
      <c r="G63" s="137" t="s">
        <v>198</v>
      </c>
      <c r="H63" s="137">
        <f>H62/F62</f>
        <v>9.6572794899043562E-3</v>
      </c>
    </row>
    <row r="64" spans="5:16">
      <c r="E64" s="137"/>
      <c r="F64" s="137">
        <v>15.73</v>
      </c>
      <c r="G64" s="137">
        <v>16.350000000000001</v>
      </c>
      <c r="H64" s="137">
        <f>H63*G55</f>
        <v>0.20280286928799149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176</v>
      </c>
      <c r="F1" s="61">
        <v>1133.2</v>
      </c>
    </row>
    <row r="2" spans="1:10" ht="15.75" customHeight="1">
      <c r="A2" s="71" t="s">
        <v>80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82</v>
      </c>
      <c r="B4" s="73" t="s">
        <v>4</v>
      </c>
      <c r="C4" s="84">
        <v>75922.61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83</v>
      </c>
      <c r="B5" s="73" t="s">
        <v>5</v>
      </c>
      <c r="C5" s="80">
        <f>SUM(C6:C8)</f>
        <v>230391.56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84</v>
      </c>
      <c r="B6" s="73" t="s">
        <v>6</v>
      </c>
      <c r="C6" s="84">
        <v>156280.28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85</v>
      </c>
      <c r="B7" s="73" t="s">
        <v>7</v>
      </c>
      <c r="C7" s="84">
        <f>F1*5.45*12</f>
        <v>74111.28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87</v>
      </c>
      <c r="B9" s="73" t="s">
        <v>9</v>
      </c>
      <c r="C9" s="80">
        <f>SUM(C10:C14)</f>
        <v>242557.47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88</v>
      </c>
      <c r="B10" s="73" t="s">
        <v>10</v>
      </c>
      <c r="C10" s="84">
        <v>242557.47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93</v>
      </c>
      <c r="B15" s="73" t="s">
        <v>15</v>
      </c>
      <c r="C15" s="80">
        <f>C9</f>
        <v>242557.47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63756.699999999983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103</v>
      </c>
      <c r="B27" s="76" t="s">
        <v>4</v>
      </c>
      <c r="C27" s="87">
        <v>59692.74</v>
      </c>
      <c r="D27" s="82" t="s">
        <v>60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106</v>
      </c>
      <c r="B30" s="76" t="s">
        <v>18</v>
      </c>
      <c r="C30" s="87">
        <v>67152.02</v>
      </c>
      <c r="D30" s="82" t="s">
        <v>66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95575.1</v>
      </c>
      <c r="F37" s="95" t="s">
        <v>165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79645.919999999998</v>
      </c>
      <c r="D38" s="95" t="s">
        <v>163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92544.75</v>
      </c>
      <c r="D39" s="95" t="s">
        <v>164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3030.3500000000058</v>
      </c>
      <c r="D40" s="81" t="s">
        <v>59</v>
      </c>
      <c r="E40" s="69"/>
      <c r="G40" s="68"/>
      <c r="H40" s="68"/>
      <c r="L40" s="64"/>
      <c r="M40" s="169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95575.1</v>
      </c>
      <c r="D41" s="81" t="s">
        <v>59</v>
      </c>
      <c r="E41" s="69"/>
      <c r="G41" s="68"/>
      <c r="H41" s="68"/>
      <c r="L41" s="64"/>
      <c r="M41" s="169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95575.1</v>
      </c>
      <c r="D42" s="81" t="s">
        <v>59</v>
      </c>
      <c r="E42" s="69"/>
      <c r="G42" s="68"/>
      <c r="H42" s="68"/>
      <c r="L42" s="64"/>
      <c r="M42" s="169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31525.23</v>
      </c>
      <c r="F45" s="95" t="s">
        <v>165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2388.2800000000002</v>
      </c>
      <c r="D46" s="95" t="s">
        <v>166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30734.79</v>
      </c>
      <c r="D47" s="95" t="s">
        <v>164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790.43999999999869</v>
      </c>
      <c r="D48" s="81" t="s">
        <v>59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31525.23</v>
      </c>
      <c r="D49" s="81" t="s">
        <v>59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31525.23</v>
      </c>
      <c r="D50" s="81" t="s">
        <v>59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64637.41</v>
      </c>
      <c r="F53" s="95" t="s">
        <v>165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4029.76</v>
      </c>
      <c r="D54" s="95" t="s">
        <v>166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62166.47</v>
      </c>
      <c r="D55" s="95" t="s">
        <v>164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2470.9400000000023</v>
      </c>
      <c r="D56" s="81" t="s">
        <v>59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64637.41</v>
      </c>
      <c r="D57" s="81" t="s">
        <v>59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64637.41</v>
      </c>
      <c r="D58" s="81" t="s">
        <v>59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21616.17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1637.59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20448.62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1167.5499999999993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21616.17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21616.17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3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51213.2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2022-03-28T02:05:13Z</dcterms:modified>
</cp:coreProperties>
</file>