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2" i="1"/>
  <c r="G110" i="1"/>
  <c r="J109" i="1"/>
  <c r="J104" i="1"/>
  <c r="J103" i="1"/>
  <c r="A105" i="1"/>
  <c r="G102" i="1"/>
  <c r="F102" i="1"/>
  <c r="J101" i="1"/>
  <c r="J96" i="1"/>
  <c r="J95" i="1"/>
  <c r="G94" i="1"/>
  <c r="K94" i="1"/>
  <c r="F110" i="1" l="1"/>
  <c r="A117" i="1"/>
  <c r="A94" i="1"/>
  <c r="A95" i="1"/>
  <c r="A99" i="1"/>
  <c r="D94" i="1"/>
  <c r="A96" i="1"/>
  <c r="A100" i="1"/>
  <c r="A109" i="1"/>
  <c r="D110" i="1"/>
  <c r="A113" i="1"/>
  <c r="A97" i="1"/>
  <c r="A101" i="1"/>
  <c r="F94" i="1"/>
  <c r="A123" i="1"/>
  <c r="A118" i="1"/>
  <c r="A124" i="1"/>
  <c r="A114" i="1"/>
  <c r="D118" i="1"/>
  <c r="A120" i="1"/>
  <c r="A125" i="1"/>
  <c r="A119" i="1"/>
  <c r="A110" i="1"/>
  <c r="A111" i="1"/>
  <c r="F118" i="1"/>
  <c r="A121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H179" i="1"/>
  <c r="H165" i="1"/>
  <c r="F186" i="1"/>
  <c r="F171" i="1"/>
  <c r="H178" i="1"/>
  <c r="H171" i="1"/>
  <c r="H177" i="1"/>
  <c r="F170" i="1"/>
  <c r="H184" i="1"/>
  <c r="H164" i="1"/>
  <c r="H166" i="1"/>
  <c r="F187" i="1"/>
  <c r="F175" i="1"/>
  <c r="F181" i="1"/>
  <c r="H172" i="1"/>
  <c r="F177" i="1"/>
  <c r="F178" i="1"/>
  <c r="F167" i="1"/>
  <c r="F165" i="1"/>
  <c r="H170" i="1"/>
  <c r="F176" i="1"/>
  <c r="H186" i="1"/>
  <c r="F168" i="1"/>
  <c r="F184" i="1"/>
  <c r="F179" i="1"/>
  <c r="F172" i="1"/>
  <c r="H168" i="1"/>
  <c r="F173" i="1"/>
  <c r="H176" i="1"/>
  <c r="H173" i="1"/>
  <c r="F180" i="1"/>
  <c r="F185" i="1"/>
  <c r="H185" i="1"/>
  <c r="F166" i="1"/>
  <c r="F164" i="1"/>
  <c r="F182" i="1"/>
  <c r="H169" i="1"/>
  <c r="F169" i="1"/>
  <c r="H181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<sst xmlns="http://schemas.openxmlformats.org/spreadsheetml/2006/main" count="542" uniqueCount="195">
  <si>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</si>
  <si>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</si>
  <si>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</si>
  <si>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</si>
  <si>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</si>
  <si>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</si>
  <si>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</si>
  <si>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</si>
  <si>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</si>
  <si>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</si>
  <si>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</si>
  <si>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</si>
  <si>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</si>
  <si>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</si>
  <si>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</si>
  <si>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</si>
  <si>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</si>
  <si>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</si>
  <si>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</si>
  <si>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</si>
  <si>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</si>
  <si>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</si>
  <si>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</si>
  <si>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</si>
  <si>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</si>
  <si>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</si>
  <si>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</si>
  <si>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</si>
  <si>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</si>
  <si>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</si>
  <si>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</si>
  <si>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</si>
  <si>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</si>
  <si>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</si>
  <si>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</si>
  <si>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</si>
  <si>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</si>
  <si>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</si>
  <si>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</si>
  <si>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</si>
  <si>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</si>
  <si>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</si>
  <si>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</si>
  <si>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</si>
  <si>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</si>
  <si>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</si>
  <si>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</si>
  <si>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</si>
  <si>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</si>
  <si>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</si>
  <si>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</si>
  <si>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</si>
  <si>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</si>
  <si>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</si>
  <si>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</si>
  <si>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</si>
  <si>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</si>
  <si>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</si>
  <si>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</si>
  <si>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</si>
  <si>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</si>
  <si>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</si>
  <si>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</si>
  <si>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</si>
  <si>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</si>
  <si>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</si>
  <si>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</si>
  <si>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</si>
  <si>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</si>
  <si>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</si>
  <si>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</si>
  <si>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</si>
  <si>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</si>
  <si>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</si>
  <si>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</si>
  <si>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</si>
  <si>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</si>
  <si>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</si>
  <si>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</si>
  <si>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</si>
  <si>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</si>
  <si>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</si>
  <si>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</si>
  <si>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</si>
  <si>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</si>
  <si>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</si>
  <si>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</si>
  <si>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</si>
  <si>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</si>
  <si>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</si>
  <si>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</si>
  <si>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</si>
  <si>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</si>
  <si>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</si>
  <si>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</si>
  <si>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</si>
  <si>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</si>
  <si>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</si>
  <si>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</si>
  <si>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</si>
  <si>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</si>
  <si>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</si>
  <si>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</si>
  <si>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</si>
  <si>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</si>
  <si>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</si>
  <si>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</si>
  <si>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</si>
  <si>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</si>
  <si>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</si>
  <si>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</si>
  <si>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</si>
  <si>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</si>
  <si>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</si>
  <si>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</si>
  <si>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</si>
  <si>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</si>
  <si>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</si>
  <si>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</si>
  <si>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</si>
  <si>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</si>
  <si>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</si>
  <si>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</si>
  <si>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</si>
  <si>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</si>
  <si>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</si>
  <si>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</si>
  <si>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</si>
  <si>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</si>
  <si>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</si>
  <si>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</si>
  <si>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</si>
  <si>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</si>
  <si>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</si>
  <si>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</si>
  <si>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</si>
  <si>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</si>
  <si>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</si>
  <si>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</si>
  <si>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</si>
  <si>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</si>
  <si>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</si>
  <si>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</si>
  <si>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</si>
  <si>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</si>
  <si>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</si>
  <si>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</si>
  <si>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</si>
  <si>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</si>
  <si>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</si>
  <si>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</si>
  <si>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</si>
  <si>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</si>
  <si>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</si>
  <si>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</si>
  <si>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</si>
  <si>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</si>
  <si>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</si>
  <si>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</si>
  <si>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</si>
  <si>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</si>
  <si>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</si>
  <si>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</si>
  <si>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</si>
  <si>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</si>
  <si>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</si>
  <si>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</si>
  <si>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</si>
  <si>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</si>
  <si>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</si>
  <si>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</si>
  <si>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</si>
  <si>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</si>
  <si>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</si>
  <si>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100</t>
  </si>
  <si>
    <t>Работы (услуги) по управлению многоквартирным домом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</si>
  <si>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</si>
  <si>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</si>
  <si>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</si>
  <si>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</si>
  <si>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100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</si>
  <si>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</si>
  <si>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</si>
  <si>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</si>
  <si>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</si>
  <si>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</si>
  <si>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</si>
  <si>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</si>
  <si>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</si>
  <si>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</si>
  <si>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</si>
  <si>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</si>
  <si>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09.07.2020</t>
  </si>
  <si>
    <t xml:space="preserve">  -  установка газонного ограждения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</si>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</sst>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</cellStyleXfs>
  <cellXfs count="17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/>
    <xf numFmtId="4" fontId="3" fillId="0" borderId="0" xfId="5" applyNumberFormat="1" applyBorder="1" applyAlignment="1"/>
    <xf numFmtId="0" fontId="18" fillId="0" borderId="0" xfId="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1" fillId="0" borderId="0" xfId="0" applyFont="1" applyBorder="1" applyAlignment="1"/>
    <xf numFmtId="4" fontId="11" fillId="0" borderId="0" xfId="0" applyNumberFormat="1" applyFont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18" fillId="0" borderId="0" xfId="9" applyFont="1" applyFill="1" applyBorder="1" applyAlignment="1">
      <alignment horizontal="center"/>
    </xf>
    <xf numFmtId="4" fontId="18" fillId="0" borderId="0" xfId="9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0" sqref="L8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2"/>
      <c r="L8" s="163"/>
      <c r="M8" s="112"/>
      <c r="N8" s="112"/>
      <c r="O8" s="72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2"/>
      <c r="L9" s="163"/>
      <c r="M9" s="112"/>
      <c r="N9" s="112"/>
      <c r="O9" s="72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94172.34</v>
      </c>
      <c r="K10" s="112"/>
      <c r="L10" s="163"/>
      <c r="M10" s="112"/>
      <c r="N10" s="112"/>
      <c r="O10" s="72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243884.38</v>
      </c>
      <c r="K11" s="112"/>
      <c r="L11" s="163"/>
      <c r="M11" s="112"/>
      <c r="N11" s="112"/>
      <c r="O11" s="72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196754.62</v>
      </c>
      <c r="K12" s="112"/>
      <c r="L12" s="163"/>
      <c r="M12" s="112"/>
      <c r="N12" s="112"/>
      <c r="O12" s="72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47129.760000000009</v>
      </c>
      <c r="K13" s="112"/>
      <c r="L13" s="163"/>
      <c r="M13" s="112"/>
      <c r="N13" s="112"/>
      <c r="O13" s="72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2"/>
      <c r="L14" s="163"/>
      <c r="M14" s="112"/>
      <c r="N14" s="112"/>
      <c r="O14" s="72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244603.8</v>
      </c>
      <c r="K15" s="112"/>
      <c r="L15" s="163"/>
      <c r="M15" s="112"/>
      <c r="N15" s="112"/>
      <c r="O15" s="72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244603.8</v>
      </c>
      <c r="K16" s="112"/>
      <c r="L16" s="163"/>
      <c r="M16" s="112"/>
      <c r="N16" s="112"/>
      <c r="O16" s="72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2"/>
      <c r="L17" s="163"/>
      <c r="M17" s="112"/>
      <c r="N17" s="112"/>
      <c r="O17" s="72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2"/>
      <c r="L18" s="163"/>
      <c r="M18" s="112"/>
      <c r="N18" s="112"/>
      <c r="O18" s="72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2"/>
      <c r="L19" s="163"/>
      <c r="M19" s="112"/>
      <c r="N19" s="112"/>
      <c r="O19" s="72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2"/>
      <c r="L20" s="163"/>
      <c r="M20" s="112"/>
      <c r="N20" s="112"/>
      <c r="O20" s="72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244603.8</v>
      </c>
      <c r="K21" s="112"/>
      <c r="L21" s="163"/>
      <c r="M21" s="112"/>
      <c r="N21" s="112"/>
      <c r="O21" s="72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2"/>
      <c r="L22" s="163"/>
      <c r="M22" s="112"/>
      <c r="N22" s="112"/>
      <c r="O22" s="72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2"/>
      <c r="L23" s="163"/>
      <c r="M23" s="112"/>
      <c r="N23" s="112"/>
      <c r="O23" s="72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93452.919999999984</v>
      </c>
      <c r="K24" s="112"/>
      <c r="L24" s="163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2"/>
      <c r="L27" s="16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45763.68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2"/>
      <c r="L28" s="16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0" t="str">
        <f>ПТО!A40</f>
        <v>Работы (услуги) по управлению многоквартирным домом</v>
      </c>
      <c r="B29" s="140"/>
      <c r="C29" s="140"/>
      <c r="D29" s="140"/>
      <c r="E29" s="140"/>
      <c r="F29" s="141">
        <f>VLOOKUP(A29,ПТО!$A$39:$D$53,2,FALSE)</f>
        <v>68304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2"/>
      <c r="L29" s="164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29097.48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2"/>
      <c r="L30" s="164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16392.96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2"/>
      <c r="L31" s="16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2"/>
      <c r="L32" s="164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6830.4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2"/>
      <c r="L33" s="16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28687.68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2"/>
      <c r="L34" s="16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1" t="e">
        <f>VLOOKUP(A35,ПТО!$A$39:$D$53,2,FALSE)</f>
        <v>#N/A</v>
      </c>
      <c r="G35" s="141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2"/>
      <c r="L35" s="164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2"/>
      <c r="L36" s="164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2"/>
      <c r="L37" s="164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2"/>
      <c r="L38" s="164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2"/>
      <c r="L39" s="164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2"/>
      <c r="L40" s="164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2"/>
      <c r="L41" s="164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2"/>
      <c r="L42" s="164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1">
        <f>VLOOKUP(A43,ПТО!$A$2:$D$31,4,FALSE)</f>
        <v>5400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2"/>
      <c r="L43" s="164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0" t="str">
        <f>ПТО!A3</f>
        <v>Приобретение и установка ОДПУ ХВС.</v>
      </c>
      <c r="B44" s="140"/>
      <c r="C44" s="140"/>
      <c r="D44" s="140"/>
      <c r="E44" s="140"/>
      <c r="F44" s="141">
        <f>VLOOKUP(A44,ПТО!$A$2:$D$31,4,FALSE)</f>
        <v>2035.72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2"/>
      <c r="L44" s="164"/>
      <c r="M44" s="119"/>
      <c r="N44" s="112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0" t="str">
        <f>ПТО!A4</f>
        <v>Приобретение и установка таблички по пожарной безопасности.</v>
      </c>
      <c r="B45" s="140"/>
      <c r="C45" s="140"/>
      <c r="D45" s="140"/>
      <c r="E45" s="140"/>
      <c r="F45" s="141">
        <f>VLOOKUP(A45,ПТО!$A$2:$D$31,4,FALSE)</f>
        <v>250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2"/>
      <c r="L45" s="164"/>
      <c r="M45" s="119"/>
      <c r="N45" s="112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0" t="str">
        <f>ПТО!A5</f>
        <v>Замена прибора учета электрической энергии.</v>
      </c>
      <c r="B46" s="140"/>
      <c r="C46" s="140"/>
      <c r="D46" s="140"/>
      <c r="E46" s="140"/>
      <c r="F46" s="141">
        <f>VLOOKUP(A46,ПТО!$A$2:$D$31,4,FALSE)</f>
        <v>14418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2"/>
      <c r="L46" s="164"/>
      <c r="M46" s="119"/>
      <c r="N46" s="112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hidden="1" customHeight="1" outlineLevel="1">
      <c r="A47" s="140">
        <f>ПТО!A6</f>
        <v>0</v>
      </c>
      <c r="B47" s="140"/>
      <c r="C47" s="140"/>
      <c r="D47" s="140"/>
      <c r="E47" s="140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42" t="e">
        <f>VLOOKUP(A47,ПТО!$A$2:$D$31,3,FALSE)</f>
        <v>#N/A</v>
      </c>
      <c r="J47" s="142"/>
      <c r="K47" s="112"/>
      <c r="L47" s="164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42" t="e">
        <f>VLOOKUP(A48,ПТО!$A$2:$D$31,3,FALSE)</f>
        <v>#N/A</v>
      </c>
      <c r="J48" s="142"/>
      <c r="K48" s="112"/>
      <c r="L48" s="164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2"/>
      <c r="L49" s="164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2"/>
      <c r="L50" s="164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2"/>
      <c r="L51" s="164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2"/>
      <c r="L52" s="164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2"/>
      <c r="L53" s="164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2"/>
      <c r="L54" s="164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2"/>
      <c r="L55" s="164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2"/>
      <c r="L56" s="164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2"/>
      <c r="L57" s="164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2"/>
      <c r="L58" s="164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2"/>
      <c r="L59" s="164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2"/>
      <c r="L60" s="164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2"/>
      <c r="L61" s="164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2"/>
      <c r="L62" s="164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2"/>
      <c r="L63" s="164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2"/>
      <c r="L64" s="164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2"/>
      <c r="L65" s="164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2"/>
      <c r="L66" s="164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2"/>
      <c r="L67" s="164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2"/>
      <c r="L68" s="164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2"/>
      <c r="L69" s="164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2"/>
      <c r="L70" s="164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9"/>
      <c r="L71" s="164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2"/>
      <c r="L72" s="164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2"/>
      <c r="L75" s="147"/>
      <c r="M75" s="112"/>
      <c r="N75" s="112"/>
      <c r="O75" s="72" t="s">
        <v>98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2"/>
      <c r="L76" s="147"/>
      <c r="M76" s="112"/>
      <c r="N76" s="112"/>
      <c r="O76" s="72" t="s">
        <v>99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2"/>
      <c r="L77" s="147"/>
      <c r="M77" s="112"/>
      <c r="N77" s="112"/>
      <c r="O77" s="72" t="s">
        <v>100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2"/>
      <c r="L78" s="147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9">
        <f t="shared" ref="J81:J90" si="2">VLOOKUP(O81,АО,3,FALSE)</f>
        <v>0</v>
      </c>
      <c r="K81" s="112"/>
      <c r="L81" s="165"/>
      <c r="M81" s="112"/>
      <c r="N81" s="112"/>
      <c r="O81" s="72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9">
        <f t="shared" si="2"/>
        <v>0</v>
      </c>
      <c r="K82" s="112"/>
      <c r="L82" s="165"/>
      <c r="M82" s="112"/>
      <c r="N82" s="112"/>
      <c r="O82" s="72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26643.8</v>
      </c>
      <c r="K83" s="112"/>
      <c r="L83" s="165"/>
      <c r="M83" s="112"/>
      <c r="N83" s="112"/>
      <c r="O83" s="72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65"/>
      <c r="M84" s="112"/>
      <c r="N84" s="112"/>
      <c r="O84" s="72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65"/>
      <c r="M85" s="112"/>
      <c r="N85" s="112"/>
      <c r="O85" s="72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17396.78</v>
      </c>
      <c r="K86" s="112"/>
      <c r="L86" s="165"/>
      <c r="M86" s="112"/>
      <c r="N86" s="112"/>
      <c r="O86" s="72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65"/>
      <c r="M87" s="112"/>
      <c r="N87" s="112"/>
      <c r="O87" s="72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65"/>
      <c r="M88" s="112"/>
      <c r="N88" s="112"/>
      <c r="O88" s="72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65"/>
      <c r="M89" s="112"/>
      <c r="N89" s="112"/>
      <c r="O89" s="72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65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12"/>
      <c r="L93" s="112"/>
      <c r="M93" s="112"/>
      <c r="N93" s="112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20353.599999999999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17854.035087719298</v>
      </c>
      <c r="L95" s="166"/>
      <c r="O95" s="1" t="s">
        <v>112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20229.639999999996</v>
      </c>
      <c r="L96" s="166"/>
      <c r="O96" s="1" t="s">
        <v>113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123.96000000000276</v>
      </c>
      <c r="L97" s="166"/>
      <c r="O97" s="1" t="s">
        <v>114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20353.599999999999</v>
      </c>
      <c r="L98" s="166"/>
      <c r="O98" s="1" t="s">
        <v>115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20353.599999999999</v>
      </c>
      <c r="L99" s="166"/>
      <c r="O99" s="1" t="s">
        <v>116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117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118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57123.459999999992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4221.9852180339985</v>
      </c>
      <c r="L103" s="166"/>
      <c r="O103" s="1" t="s">
        <v>121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60646.06</v>
      </c>
      <c r="L104" s="166"/>
      <c r="O104" s="1" t="s">
        <v>122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123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57123.459999999992</v>
      </c>
      <c r="L106" s="166"/>
      <c r="O106" s="1" t="s">
        <v>124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57123.459999999992</v>
      </c>
      <c r="L107" s="166"/>
      <c r="O107" s="1" t="s">
        <v>125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126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127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66637.279999999999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4318.683084899546</v>
      </c>
      <c r="L111" s="166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68820.749999999985</v>
      </c>
      <c r="L112" s="166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66637.279999999999</v>
      </c>
      <c r="L114" s="166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66637.279999999999</v>
      </c>
      <c r="L115" s="166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135</v>
      </c>
    </row>
    <row r="118" spans="1:15" ht="32.25" hidden="1" customHeight="1" outlineLevel="1">
      <c r="A118" s="153">
        <f>IF(VLOOKUP("тко",АО,3,FALSE)&gt;0,"Обращение с ТКО",0)</f>
        <v>0</v>
      </c>
      <c r="B118" s="153"/>
      <c r="C118" s="153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0">
        <f>VLOOKUP("тко",АО,5,FALSE)</f>
        <v>0</v>
      </c>
      <c r="H118" s="151"/>
      <c r="I118" s="151"/>
      <c r="J118" s="151"/>
      <c r="L118" s="49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0">
        <f>VLOOKUP("гвс",АО,5,FALSE)</f>
        <v>0</v>
      </c>
      <c r="H126" s="151"/>
      <c r="I126" s="151"/>
      <c r="J126" s="151"/>
      <c r="L126" s="49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171</v>
      </c>
    </row>
    <row r="149" spans="1:15" ht="52.5" customHeight="1">
      <c r="A149" s="144" t="s">
        <v>180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3" t="s">
        <v>181</v>
      </c>
      <c r="B154" s="143"/>
      <c r="C154" s="143"/>
      <c r="D154" s="143"/>
      <c r="E154" s="27">
        <f>ПТО!G1</f>
        <v>-24517.47</v>
      </c>
    </row>
    <row r="155" spans="1:15" ht="34.5" customHeight="1">
      <c r="A155" s="145" t="s">
        <v>183</v>
      </c>
      <c r="B155" s="145"/>
      <c r="C155" s="145"/>
      <c r="D155" s="145"/>
      <c r="E155" s="28">
        <f>J13</f>
        <v>47129.760000000009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5400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Приобретение и установка ОДПУ ХВС.</v>
      </c>
      <c r="B159" s="140"/>
      <c r="C159" s="140"/>
      <c r="D159" s="140"/>
      <c r="E159" s="140"/>
      <c r="F159" s="141">
        <f t="shared" si="15"/>
        <v>2035.72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0" t="str">
        <f t="shared" si="14"/>
        <v>Приобретение и установка таблички по пожарной безопасности.</v>
      </c>
      <c r="B160" s="140"/>
      <c r="C160" s="140"/>
      <c r="D160" s="140"/>
      <c r="E160" s="140"/>
      <c r="F160" s="141">
        <f t="shared" si="15"/>
        <v>250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0" t="str">
        <f>IF(N161&gt;0,N161,0)</f>
        <v>Замена прибора учета электрической энергии.</v>
      </c>
      <c r="B161" s="140"/>
      <c r="C161" s="140"/>
      <c r="D161" s="140"/>
      <c r="E161" s="140"/>
      <c r="F161" s="141">
        <f t="shared" si="15"/>
        <v>14418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72</v>
      </c>
      <c r="N161" s="1" t="str">
        <v>Замена прибора учета электрической энергии.</v>
      </c>
    </row>
    <row r="162" spans="1:14" ht="28.5" hidden="1" customHeight="1">
      <c r="A162" s="140">
        <f t="shared" si="14"/>
        <v>0</v>
      </c>
      <c r="B162" s="140"/>
      <c r="C162" s="140"/>
      <c r="D162" s="140"/>
      <c r="E162" s="140"/>
      <c r="F162" s="141">
        <f t="shared" si="15"/>
        <v>0</v>
      </c>
      <c r="G162" s="141"/>
      <c r="H162" s="24" t="e">
        <f t="shared" si="16"/>
        <v>#N/A</v>
      </c>
      <c r="I162" s="142" t="e">
        <f>VLOOKUP(A162,$A$28:$J$72,9,FALSE)</f>
        <v>#N/A</v>
      </c>
      <c r="J162" s="142"/>
      <c r="M162" s="22" t="s">
        <v>72</v>
      </c>
      <c r="N162" s="1">
        <v>0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1">
        <f t="shared" si="15"/>
        <v>0</v>
      </c>
      <c r="G163" s="141"/>
      <c r="H163" s="24" t="e">
        <f t="shared" si="16"/>
        <v>#N/A</v>
      </c>
      <c r="I163" s="142" t="e">
        <f>VLOOKUP(A163,$A$28:$J$72,9,FALSE)</f>
        <v>#N/A</v>
      </c>
      <c r="J163" s="142"/>
      <c r="M163" s="22" t="s">
        <v>72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72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72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72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72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72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72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72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72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72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72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72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72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72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72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72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72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72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72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72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72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72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72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72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43" t="s">
        <v>184</v>
      </c>
      <c r="B190" s="143"/>
      <c r="C190" s="143"/>
      <c r="D190" s="143"/>
      <c r="E190" s="27">
        <f>SUM(F158:G187)</f>
        <v>22103.72</v>
      </c>
    </row>
    <row r="191" spans="1:14" ht="51.75" customHeight="1">
      <c r="A191" s="143" t="s">
        <v>185</v>
      </c>
      <c r="B191" s="143"/>
      <c r="C191" s="143"/>
      <c r="D191" s="143"/>
      <c r="E191" s="27">
        <f>E190+E154-E155</f>
        <v>-49543.510000000009</v>
      </c>
    </row>
    <row r="192" spans="1:14">
      <c r="A192" s="107" t="s">
        <v>173</v>
      </c>
    </row>
    <row r="193" spans="1:10" ht="62.25" customHeight="1">
      <c r="A193" s="168" t="s">
        <v>182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1">
        <f>ПТО!G12</f>
        <v>1200</v>
      </c>
      <c r="I194" s="52" t="s">
        <v>74</v>
      </c>
    </row>
    <row r="195" spans="1:10" ht="18.75" customHeight="1">
      <c r="A195" s="167" t="str">
        <f>ПТО!F13</f>
        <v xml:space="preserve">  -  техническое обслуживание охранной сигнализации</v>
      </c>
      <c r="B195" s="167"/>
      <c r="C195" s="167"/>
      <c r="D195" s="167"/>
      <c r="E195" s="167"/>
      <c r="F195" s="167"/>
      <c r="G195" s="167"/>
      <c r="H195" s="51">
        <f>ПТО!G13</f>
        <v>5400</v>
      </c>
      <c r="I195" s="52" t="s">
        <v>74</v>
      </c>
    </row>
    <row r="196" spans="1:10" ht="18.75" customHeight="1">
      <c r="A196" s="167" t="str">
        <f>ПТО!F14</f>
        <v xml:space="preserve">  -  установка газонного ограждения</v>
      </c>
      <c r="B196" s="167"/>
      <c r="C196" s="167"/>
      <c r="D196" s="167"/>
      <c r="E196" s="167"/>
      <c r="F196" s="167"/>
      <c r="G196" s="167"/>
      <c r="H196" s="51">
        <f>ПТО!G14</f>
        <v>70000</v>
      </c>
      <c r="I196" s="52" t="s">
        <v>74</v>
      </c>
    </row>
    <row r="197" spans="1:10" ht="18.75" customHeight="1">
      <c r="A197" s="167" t="str">
        <f>ПТО!F15</f>
        <v xml:space="preserve">  -  установка системы видеонаблюдения</v>
      </c>
      <c r="B197" s="167"/>
      <c r="C197" s="167"/>
      <c r="D197" s="167"/>
      <c r="E197" s="167"/>
      <c r="F197" s="167"/>
      <c r="G197" s="167"/>
      <c r="H197" s="51">
        <f>ПТО!G15</f>
        <v>40000</v>
      </c>
      <c r="I197" s="52" t="s">
        <v>74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1">
        <f>ПТО!G16</f>
        <v>0</v>
      </c>
      <c r="I198" s="54" t="s">
        <v>74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1">
        <f>ПТО!G17</f>
        <v>0</v>
      </c>
      <c r="I199" s="52" t="s">
        <v>74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1">
        <f>ПТО!G18</f>
        <v>0</v>
      </c>
      <c r="I200" s="52" t="s">
        <v>74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1">
        <f>ПТО!G19</f>
        <v>0</v>
      </c>
      <c r="I201" s="52" t="s">
        <v>74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1">
        <f>ПТО!G20</f>
        <v>0</v>
      </c>
      <c r="I202" s="52" t="s">
        <v>74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1">
        <f>ПТО!G21</f>
        <v>0</v>
      </c>
      <c r="I203" s="52" t="s">
        <v>74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1">
        <f>ПТО!G22</f>
        <v>0</v>
      </c>
      <c r="I204" s="52" t="s">
        <v>74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1">
        <f>ПТО!G23</f>
        <v>0</v>
      </c>
      <c r="I205" s="52" t="s">
        <v>74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1">
        <f>ПТО!G24</f>
        <v>0</v>
      </c>
      <c r="I206" s="52" t="s">
        <v>74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1">
        <f>ПТО!G25</f>
        <v>0</v>
      </c>
      <c r="I207" s="52" t="s">
        <v>74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1">
        <f>ПТО!G26</f>
        <v>0</v>
      </c>
      <c r="I208" s="52" t="s">
        <v>74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1">
        <f>ПТО!G27</f>
        <v>0</v>
      </c>
      <c r="I209" s="52" t="s">
        <v>74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1">
        <f>ПТО!G28</f>
        <v>0</v>
      </c>
      <c r="I210" s="52" t="s">
        <v>74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1">
        <f>ПТО!G29</f>
        <v>0</v>
      </c>
      <c r="I211" s="52" t="s">
        <v>74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1">
        <f>ПТО!G30</f>
        <v>0</v>
      </c>
      <c r="I212" s="52" t="s">
        <v>74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116600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-24517.47</f>
        <v>-24517.47</v>
      </c>
    </row>
    <row r="2" spans="1:12" ht="18.75" customHeight="1">
      <c r="A2" s="121" t="s">
        <v>178</v>
      </c>
      <c r="B2" s="123" t="s">
        <v>176</v>
      </c>
      <c r="C2" s="123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186</v>
      </c>
      <c r="B3" s="125" t="s">
        <v>187</v>
      </c>
      <c r="C3" s="126">
        <v>1</v>
      </c>
      <c r="D3" s="127">
        <v>2035.72</v>
      </c>
      <c r="E3" s="128" t="s">
        <v>188</v>
      </c>
      <c r="F3" s="30"/>
      <c r="G3" s="30"/>
      <c r="L3" s="33" t="str">
        <f t="shared" si="0"/>
        <v>ТР</v>
      </c>
    </row>
    <row r="4" spans="1:12" ht="18.75" customHeight="1">
      <c r="A4" s="124" t="s">
        <v>189</v>
      </c>
      <c r="B4" s="131" t="s">
        <v>187</v>
      </c>
      <c r="C4" s="125">
        <v>1</v>
      </c>
      <c r="D4" s="132">
        <v>250</v>
      </c>
      <c r="E4" s="133" t="s">
        <v>190</v>
      </c>
      <c r="F4" s="30"/>
      <c r="G4" s="30"/>
      <c r="L4" s="33" t="str">
        <f t="shared" si="0"/>
        <v>ТР</v>
      </c>
    </row>
    <row r="5" spans="1:12" ht="18.75" customHeight="1">
      <c r="A5" s="134" t="s">
        <v>191</v>
      </c>
      <c r="B5" s="135" t="s">
        <v>187</v>
      </c>
      <c r="C5" s="136">
        <v>1</v>
      </c>
      <c r="D5" s="137">
        <v>14418</v>
      </c>
      <c r="E5" s="138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139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5400</v>
      </c>
      <c r="L13" s="33">
        <f t="shared" si="0"/>
        <v>0</v>
      </c>
    </row>
    <row r="14" spans="1:12" ht="15.75">
      <c r="A14" s="30"/>
      <c r="F14" s="129" t="s">
        <v>193</v>
      </c>
      <c r="G14" s="130">
        <v>70000</v>
      </c>
      <c r="L14" s="33">
        <f t="shared" si="0"/>
        <v>0</v>
      </c>
    </row>
    <row r="15" spans="1:12" ht="15.75">
      <c r="A15" s="30"/>
      <c r="F15" s="129" t="s">
        <v>194</v>
      </c>
      <c r="G15" s="130">
        <v>40000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45763.68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45763.68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68304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68304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16392.96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16392.96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6830.4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6830.4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28687.68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+pYR9B3asNoY+XJC0yGjixgPQUONIvL+alKEbL7PCRQGYfsZjXnlqb0+zCcgJu7KOXpr2ojridFxL+NX48mw8w==" saltValue="98gGpxAhbHkfFCeQrJfw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1138.4000000000001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94172.34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243884.38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196754.62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F1*3.45*12</f>
        <v>47129.760000000009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244603.8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244603.8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244603.8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93452.919999999984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104</v>
      </c>
      <c r="B27" s="77" t="s">
        <v>4</v>
      </c>
      <c r="C27" s="88">
        <v>26643.8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107</v>
      </c>
      <c r="B30" s="77" t="s">
        <v>18</v>
      </c>
      <c r="C30" s="88">
        <v>17396.78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20353.599999999999</v>
      </c>
      <c r="F37" s="96" t="s">
        <v>166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17854.035087719298</v>
      </c>
      <c r="D38" s="96" t="s">
        <v>164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20229.639999999996</v>
      </c>
      <c r="D39" s="96" t="s">
        <v>165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123.96000000000276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20353.599999999999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20353.599999999999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57123.459999999992</v>
      </c>
      <c r="F45" s="96" t="s">
        <v>166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4221.9852180339985</v>
      </c>
      <c r="D46" s="96" t="s">
        <v>167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60646.06</v>
      </c>
      <c r="D47" s="96" t="s">
        <v>165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57123.459999999992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57123.459999999992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66637.279999999999</v>
      </c>
      <c r="F53" s="96" t="s">
        <v>166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4318.683084899546</v>
      </c>
      <c r="D54" s="96" t="s">
        <v>167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68820.749999999985</v>
      </c>
      <c r="D55" s="96" t="s">
        <v>165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66637.279999999999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66637.279999999999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2021-03-26T07:33:57Z</dcterms:modified>
</cp:coreProperties>
</file>