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6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3" i="1"/>
  <c r="A112" i="1"/>
  <c r="G110" i="1"/>
  <c r="F110" i="1"/>
  <c r="D110" i="1"/>
  <c r="J109" i="1"/>
  <c r="J104" i="1"/>
  <c r="J103" i="1"/>
  <c r="A108" i="1"/>
  <c r="A107" i="1"/>
  <c r="A104" i="1"/>
  <c r="A103" i="1"/>
  <c r="G102" i="1"/>
  <c r="D102" i="1"/>
  <c r="A102" i="1"/>
  <c r="J101" i="1"/>
  <c r="J96" i="1"/>
  <c r="J95" i="1"/>
  <c r="A100" i="1"/>
  <c r="A96" i="1"/>
  <c r="G94" i="1"/>
  <c r="D94" i="1"/>
  <c r="K94" i="1"/>
  <c r="A119" i="1" l="1"/>
  <c r="A114" i="1"/>
  <c r="A110" i="1"/>
  <c r="A111" i="1"/>
  <c r="F102" i="1"/>
  <c r="A105" i="1"/>
  <c r="A109" i="1"/>
  <c r="A122" i="1"/>
  <c r="A118" i="1"/>
  <c r="A123" i="1"/>
  <c r="A97" i="1"/>
  <c r="F134" i="1"/>
  <c r="F94" i="1"/>
  <c r="A98" i="1"/>
  <c r="D118" i="1"/>
  <c r="A120" i="1"/>
  <c r="A124" i="1"/>
  <c r="A141" i="1"/>
  <c r="A101" i="1"/>
  <c r="A94" i="1"/>
  <c r="A95" i="1"/>
  <c r="F118" i="1"/>
  <c r="A121" i="1"/>
  <c r="A137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<sst xmlns="http://schemas.openxmlformats.org/spreadsheetml/2006/main" count="553" uniqueCount="202">
  <si>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</si>
  <si>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</si>
  <si>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</si>
  <si>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</si>
  <si>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</si>
  <si>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</si>
  <si>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</si>
  <si>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</si>
  <si>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</si>
  <si>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</si>
  <si>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</si>
  <si>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</si>
  <si>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</si>
  <si>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</si>
  <si>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</si>
  <si>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</si>
  <si>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</si>
  <si>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</si>
  <si>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</si>
  <si>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</si>
  <si>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</si>
  <si>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</si>
  <si>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</si>
  <si>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</si>
  <si>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</si>
  <si>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</si>
  <si>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</si>
  <si>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</si>
  <si>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</si>
  <si>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</si>
  <si>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</si>
  <si>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</si>
  <si>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</si>
  <si>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</si>
  <si>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</si>
  <si>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</si>
  <si>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</si>
  <si>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</si>
  <si>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</si>
  <si>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</si>
  <si>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</si>
  <si>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</si>
  <si>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</si>
  <si>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</si>
  <si>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</si>
  <si>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</si>
  <si>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</si>
  <si>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</si>
  <si>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</si>
  <si>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</si>
  <si>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</si>
  <si>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</si>
  <si>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</si>
  <si>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</si>
  <si>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</si>
  <si>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</si>
  <si>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</si>
  <si>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</si>
  <si>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</si>
  <si>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</si>
  <si>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</si>
  <si>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</si>
  <si>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</si>
  <si>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</si>
  <si>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</si>
  <si>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</si>
  <si>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</si>
  <si>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</si>
  <si>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</si>
  <si>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</si>
  <si>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</si>
  <si>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</si>
  <si>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</si>
  <si>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</si>
  <si>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</si>
  <si>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</si>
  <si>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</si>
  <si>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</si>
  <si>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</si>
  <si>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</si>
  <si>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</si>
  <si>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</si>
  <si>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</si>
  <si>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</si>
  <si>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</si>
  <si>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</si>
  <si>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</si>
  <si>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</si>
  <si>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</si>
  <si>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</si>
  <si>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</si>
  <si>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</si>
  <si>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</si>
  <si>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</si>
  <si>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</si>
  <si>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</si>
  <si>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</si>
  <si>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</si>
  <si>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</si>
  <si>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</si>
  <si>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</si>
  <si>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</si>
  <si>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</si>
  <si>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</si>
  <si>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</si>
  <si>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</si>
  <si>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</si>
  <si>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</si>
  <si>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</si>
  <si>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</si>
  <si>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</si>
  <si>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</si>
  <si>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</si>
  <si>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</si>
  <si>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</si>
  <si>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</si>
  <si>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</si>
  <si>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</si>
  <si>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</si>
  <si>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</si>
  <si>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</si>
  <si>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</si>
  <si>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</si>
  <si>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</si>
  <si>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</si>
  <si>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</si>
  <si>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</si>
  <si>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</si>
  <si>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</si>
  <si>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</si>
  <si>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</si>
  <si>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</si>
  <si>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</si>
  <si>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</si>
  <si>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</si>
  <si>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</si>
  <si>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</si>
  <si>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</si>
  <si>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</si>
  <si>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</si>
  <si>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</si>
  <si>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</si>
  <si>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</si>
  <si>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</si>
  <si>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</si>
  <si>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</si>
  <si>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</si>
  <si>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</si>
  <si>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</si>
  <si>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</si>
  <si>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</si>
  <si>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</si>
  <si>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</si>
  <si>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</si>
  <si>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</si>
  <si>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</si>
  <si>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</si>
  <si>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</si>
  <si>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</si>
  <si>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</si>
  <si>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</si>
  <si>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</si>
  <si>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</si>
  <si>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</si>
  <si>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</si>
  <si>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</si>
  <si>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</si>
  <si>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</si>
  <si>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</si>
  <si>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</si>
  <si>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</si>
  <si>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</si>
  <si>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</si>
  <si>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</si>
  <si>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</si>
  <si>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96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</si>
  <si>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</si>
  <si>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</si>
  <si>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</si>
  <si>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</si>
  <si>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96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</si>
  <si>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</si>
  <si>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</si>
  <si>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</si>
  <si>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</si>
  <si>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</si>
  <si>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</si>
  <si>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</si>
  <si>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</si>
  <si>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Ремонт подъезда.</t>
  </si>
  <si>
    <t>АВР 3/20 от 06.08.2020, Решение, счет №14201 от 22.05.2020</t>
  </si>
  <si>
    <t>АВР 2/20 от 15.07.2020, Решение, счет №40 от 19.06.2020, калькуляция</t>
  </si>
  <si>
    <t>Приобретение и установка датчика движения в подъезд.</t>
  </si>
  <si>
    <t>АВР 5/20 от 11.08.2020, Решение</t>
  </si>
  <si>
    <t>Ремонт теплосчетчика.</t>
  </si>
  <si>
    <t>Замена прибора учета электрической энергии.</t>
  </si>
  <si>
    <t>АВР 4/20 от 10.07.2020</t>
  </si>
  <si>
    <t>АВР 6/20 от 08.12.2020, счет №196 от 26.08.2020</t>
  </si>
  <si>
    <t>АВР 7/20 от 08.12.2020, Решение, счет №81 от 03.11.2020</t>
  </si>
  <si>
    <t>Монтаж дополнительной камеры системы видеонаблюдения.</t>
  </si>
  <si>
    <t xml:space="preserve">  -  установка газонного ограждения</t>
  </si>
  <si>
    <t>Монтаж системы видеонаблюдения.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</si>
</sst>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" fillId="0" borderId="0"/>
  </cellStyleXfs>
  <cellXfs count="17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>
      <alignment horizontal="center"/>
    </xf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8" fillId="0" borderId="0" xfId="5" applyNumberFormat="1" applyBorder="1" applyAlignment="1"/>
    <xf numFmtId="0" fontId="8" fillId="0" borderId="0" xfId="5" applyFill="1" applyBorder="1" applyAlignment="1">
      <alignment horizontal="center" vertical="center"/>
    </xf>
    <xf numFmtId="0" fontId="8" fillId="0" borderId="0" xfId="5" applyFill="1" applyBorder="1" applyAlignment="1">
      <alignment horizontal="center"/>
    </xf>
    <xf numFmtId="0" fontId="7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10" applyFont="1" applyFill="1" applyBorder="1" applyAlignment="1"/>
    <xf numFmtId="0" fontId="2" fillId="0" borderId="0" xfId="10" applyFont="1" applyFill="1" applyBorder="1" applyAlignment="1">
      <alignment horizontal="center"/>
    </xf>
    <xf numFmtId="0" fontId="23" fillId="0" borderId="0" xfId="10" applyFont="1" applyFill="1" applyBorder="1" applyAlignment="1">
      <alignment horizontal="center"/>
    </xf>
    <xf numFmtId="4" fontId="23" fillId="0" borderId="0" xfId="10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4" xfId="4"/>
    <cellStyle name="Обычный 4 2" xfId="10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4" sqref="K8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6" t="s">
        <v>175</v>
      </c>
      <c r="B2" s="166"/>
      <c r="C2" s="166"/>
      <c r="D2" s="166"/>
      <c r="E2" s="166"/>
      <c r="F2" s="166"/>
      <c r="G2" s="166"/>
      <c r="H2" s="166"/>
      <c r="I2" s="166"/>
      <c r="J2" s="166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2"/>
      <c r="L8" s="167"/>
      <c r="M8" s="112"/>
      <c r="N8" s="112"/>
      <c r="O8" s="72" t="s">
        <v>81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2"/>
      <c r="L9" s="167"/>
      <c r="M9" s="112"/>
      <c r="N9" s="112"/>
      <c r="O9" s="72" t="s">
        <v>82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82765.919999999984</v>
      </c>
      <c r="K10" s="112"/>
      <c r="L10" s="167"/>
      <c r="M10" s="112"/>
      <c r="N10" s="112"/>
      <c r="O10" s="72" t="s">
        <v>83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223817.68</v>
      </c>
      <c r="K11" s="112"/>
      <c r="L11" s="167"/>
      <c r="M11" s="112"/>
      <c r="N11" s="112"/>
      <c r="O11" s="72" t="s">
        <v>84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150072.63999999998</v>
      </c>
      <c r="K12" s="112"/>
      <c r="L12" s="167"/>
      <c r="M12" s="112"/>
      <c r="N12" s="112"/>
      <c r="O12" s="72" t="s">
        <v>85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73745.040000000008</v>
      </c>
      <c r="K13" s="112"/>
      <c r="L13" s="167"/>
      <c r="M13" s="112"/>
      <c r="N13" s="112"/>
      <c r="O13" s="72" t="s">
        <v>86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12"/>
      <c r="L14" s="167"/>
      <c r="M14" s="112"/>
      <c r="N14" s="112"/>
      <c r="O14" s="72" t="s">
        <v>87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215407.8</v>
      </c>
      <c r="K15" s="112"/>
      <c r="L15" s="167"/>
      <c r="M15" s="112"/>
      <c r="N15" s="112"/>
      <c r="O15" s="72" t="s">
        <v>88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215407.8</v>
      </c>
      <c r="K16" s="112"/>
      <c r="L16" s="167"/>
      <c r="M16" s="112"/>
      <c r="N16" s="112"/>
      <c r="O16" s="72" t="s">
        <v>89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2"/>
      <c r="L17" s="167"/>
      <c r="M17" s="112"/>
      <c r="N17" s="112"/>
      <c r="O17" s="72" t="s">
        <v>90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2"/>
      <c r="L18" s="167"/>
      <c r="M18" s="112"/>
      <c r="N18" s="112"/>
      <c r="O18" s="72" t="s">
        <v>91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2"/>
      <c r="L19" s="167"/>
      <c r="M19" s="112"/>
      <c r="N19" s="112"/>
      <c r="O19" s="72" t="s">
        <v>92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2"/>
      <c r="L20" s="167"/>
      <c r="M20" s="112"/>
      <c r="N20" s="112"/>
      <c r="O20" s="72" t="s">
        <v>93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215407.8</v>
      </c>
      <c r="K21" s="112"/>
      <c r="L21" s="167"/>
      <c r="M21" s="112"/>
      <c r="N21" s="112"/>
      <c r="O21" s="72" t="s">
        <v>94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2"/>
      <c r="L22" s="167"/>
      <c r="M22" s="112"/>
      <c r="N22" s="112"/>
      <c r="O22" s="72" t="s">
        <v>95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2"/>
      <c r="L23" s="167"/>
      <c r="M23" s="112"/>
      <c r="N23" s="112"/>
      <c r="O23" s="72" t="s">
        <v>96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91175.799999999988</v>
      </c>
      <c r="K24" s="112"/>
      <c r="L24" s="167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0" t="s">
        <v>19</v>
      </c>
      <c r="B27" s="150"/>
      <c r="C27" s="150"/>
      <c r="D27" s="150"/>
      <c r="E27" s="150"/>
      <c r="F27" s="150" t="s">
        <v>20</v>
      </c>
      <c r="G27" s="150"/>
      <c r="H27" s="5" t="s">
        <v>57</v>
      </c>
      <c r="I27" s="150" t="s">
        <v>21</v>
      </c>
      <c r="J27" s="150"/>
      <c r="K27" s="112"/>
      <c r="L27" s="168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10013.040000000001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2"/>
      <c r="L28" s="168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4"/>
      <c r="C29" s="144"/>
      <c r="D29" s="144"/>
      <c r="E29" s="144"/>
      <c r="F29" s="145">
        <f>VLOOKUP(A29,ПТО!$A$39:$D$53,2,FALSE)</f>
        <v>53989.440000000002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12"/>
      <c r="L29" s="168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5">
        <f>VLOOKUP(A30,ПТО!$A$39:$D$53,2,FALSE)</f>
        <v>29092.080000000002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2"/>
      <c r="L30" s="168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16237.44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2"/>
      <c r="L31" s="168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12"/>
      <c r="L32" s="168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6765.6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2"/>
      <c r="L33" s="168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30715.8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2"/>
      <c r="L34" s="168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4">
        <f>ПТО!A46</f>
        <v>0</v>
      </c>
      <c r="B35" s="144"/>
      <c r="C35" s="144"/>
      <c r="D35" s="144"/>
      <c r="E35" s="144"/>
      <c r="F35" s="145" t="e">
        <f>VLOOKUP(A35,ПТО!$A$39:$D$53,2,FALSE)</f>
        <v>#N/A</v>
      </c>
      <c r="G35" s="145"/>
      <c r="H35" s="42" t="e">
        <f>VLOOKUP(A35,ПТО!$A$39:$D$53,3,FALSE)</f>
        <v>#N/A</v>
      </c>
      <c r="I35" s="146" t="e">
        <f>VLOOKUP(A35,ПТО!$A$39:$D$53,4,FALSE)</f>
        <v>#N/A</v>
      </c>
      <c r="J35" s="146"/>
      <c r="K35" s="112"/>
      <c r="L35" s="168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2"/>
      <c r="L36" s="168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2"/>
      <c r="L37" s="168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2"/>
      <c r="L38" s="168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2"/>
      <c r="L39" s="168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2"/>
      <c r="L40" s="168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2"/>
      <c r="L41" s="168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2"/>
      <c r="L42" s="168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>Техническое обслуживание охранной сигнализации.</v>
      </c>
      <c r="B43" s="144"/>
      <c r="C43" s="144"/>
      <c r="D43" s="144"/>
      <c r="E43" s="144"/>
      <c r="F43" s="145">
        <f>VLOOKUP(A43,ПТО!$A$2:$D$31,4,FALSE)</f>
        <v>5400</v>
      </c>
      <c r="G43" s="145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12"/>
      <c r="L43" s="168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4" t="str">
        <f>ПТО!A3</f>
        <v>Приобретение и установка таблички по пожарной безопасности.</v>
      </c>
      <c r="B44" s="144"/>
      <c r="C44" s="144"/>
      <c r="D44" s="144"/>
      <c r="E44" s="144"/>
      <c r="F44" s="145">
        <f>VLOOKUP(A44,ПТО!$A$2:$D$31,4,FALSE)</f>
        <v>250</v>
      </c>
      <c r="G44" s="145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12"/>
      <c r="L44" s="168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4" t="str">
        <f>ПТО!A4</f>
        <v>Монтаж системы видеонаблюдения.</v>
      </c>
      <c r="B45" s="144"/>
      <c r="C45" s="144"/>
      <c r="D45" s="144"/>
      <c r="E45" s="144"/>
      <c r="F45" s="145">
        <f>VLOOKUP(A45,ПТО!$A$2:$D$31,4,FALSE)</f>
        <v>37920</v>
      </c>
      <c r="G45" s="145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2"/>
      <c r="L45" s="168"/>
      <c r="M45" s="119"/>
      <c r="N45" s="112"/>
      <c r="O45" s="23" t="str">
        <f t="shared" si="1"/>
        <v>Монтаж системы видеонаблюдения.</v>
      </c>
      <c r="R45" s="22" t="s">
        <v>72</v>
      </c>
    </row>
    <row r="46" spans="1:18" ht="51" customHeight="1" outlineLevel="1">
      <c r="A46" s="144" t="str">
        <f>ПТО!A5</f>
        <v>Ремонт подъезда.</v>
      </c>
      <c r="B46" s="144"/>
      <c r="C46" s="144"/>
      <c r="D46" s="144"/>
      <c r="E46" s="144"/>
      <c r="F46" s="145">
        <f>VLOOKUP(A46,ПТО!$A$2:$D$31,4,FALSE)</f>
        <v>166150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2"/>
      <c r="L46" s="168"/>
      <c r="M46" s="119"/>
      <c r="N46" s="112"/>
      <c r="O46" s="23" t="str">
        <f t="shared" si="1"/>
        <v>Ремонт подъезда.</v>
      </c>
      <c r="R46" s="22" t="s">
        <v>72</v>
      </c>
    </row>
    <row r="47" spans="1:18" ht="51" customHeight="1" outlineLevel="1">
      <c r="A47" s="144" t="str">
        <f>ПТО!A6</f>
        <v>Замена прибора учета электрической энергии.</v>
      </c>
      <c r="B47" s="144"/>
      <c r="C47" s="144"/>
      <c r="D47" s="144"/>
      <c r="E47" s="144"/>
      <c r="F47" s="145">
        <f>VLOOKUP(A47,ПТО!$A$2:$D$31,4,FALSE)</f>
        <v>7209</v>
      </c>
      <c r="G47" s="145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12"/>
      <c r="L47" s="168"/>
      <c r="M47" s="119"/>
      <c r="N47" s="112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4" t="str">
        <f>ПТО!A7</f>
        <v>Приобретение и установка датчика движения в подъезд.</v>
      </c>
      <c r="B48" s="144"/>
      <c r="C48" s="144"/>
      <c r="D48" s="144"/>
      <c r="E48" s="144"/>
      <c r="F48" s="145">
        <f>VLOOKUP(A48,ПТО!$A$2:$D$31,4,FALSE)</f>
        <v>700</v>
      </c>
      <c r="G48" s="145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12"/>
      <c r="L48" s="168"/>
      <c r="M48" s="119"/>
      <c r="N48" s="112"/>
      <c r="O48" s="23" t="str">
        <f t="shared" si="1"/>
        <v>Приобретение и установка датчика движения в подъезд.</v>
      </c>
      <c r="R48" s="22" t="s">
        <v>72</v>
      </c>
    </row>
    <row r="49" spans="1:18" ht="51" customHeight="1" outlineLevel="1">
      <c r="A49" s="144" t="str">
        <f>ПТО!A8</f>
        <v>Ремонт теплосчетчика.</v>
      </c>
      <c r="B49" s="144"/>
      <c r="C49" s="144"/>
      <c r="D49" s="144"/>
      <c r="E49" s="144"/>
      <c r="F49" s="145">
        <f>VLOOKUP(A49,ПТО!$A$2:$D$31,4,FALSE)</f>
        <v>885</v>
      </c>
      <c r="G49" s="145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12"/>
      <c r="L49" s="168"/>
      <c r="M49" s="119"/>
      <c r="N49" s="112"/>
      <c r="O49" s="23" t="str">
        <f t="shared" si="1"/>
        <v>Ремонт теплосчетчика.</v>
      </c>
      <c r="R49" s="22" t="s">
        <v>72</v>
      </c>
    </row>
    <row r="50" spans="1:18" ht="51" customHeight="1" outlineLevel="1">
      <c r="A50" s="144" t="str">
        <f>ПТО!A9</f>
        <v>Монтаж дополнительной камеры системы видеонаблюдения.</v>
      </c>
      <c r="B50" s="144"/>
      <c r="C50" s="144"/>
      <c r="D50" s="144"/>
      <c r="E50" s="144"/>
      <c r="F50" s="145">
        <f>VLOOKUP(A50,ПТО!$A$2:$D$31,4,FALSE)</f>
        <v>9239</v>
      </c>
      <c r="G50" s="145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12"/>
      <c r="L50" s="168"/>
      <c r="M50" s="119"/>
      <c r="N50" s="112"/>
      <c r="O50" s="23" t="str">
        <f t="shared" si="1"/>
        <v>Монтаж дополнительной камеры системы видеонаблюдения.</v>
      </c>
      <c r="R50" s="22" t="s">
        <v>72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2"/>
      <c r="L51" s="168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2"/>
      <c r="L52" s="168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2"/>
      <c r="L53" s="168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2"/>
      <c r="L54" s="168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2"/>
      <c r="L55" s="168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2"/>
      <c r="L56" s="168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2"/>
      <c r="L57" s="168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2"/>
      <c r="L58" s="168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2"/>
      <c r="L59" s="168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2"/>
      <c r="L60" s="168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2"/>
      <c r="L61" s="168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2"/>
      <c r="L62" s="168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2"/>
      <c r="L63" s="168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2"/>
      <c r="L64" s="168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2"/>
      <c r="L65" s="168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2"/>
      <c r="L66" s="168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2"/>
      <c r="L67" s="168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2"/>
      <c r="L68" s="168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2"/>
      <c r="L69" s="168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2"/>
      <c r="L70" s="168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9"/>
      <c r="L71" s="168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2"/>
      <c r="L72" s="168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2"/>
      <c r="L75" s="151"/>
      <c r="M75" s="112"/>
      <c r="N75" s="112"/>
      <c r="O75" s="72" t="s">
        <v>98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2"/>
      <c r="L76" s="151"/>
      <c r="M76" s="112"/>
      <c r="N76" s="112"/>
      <c r="O76" s="72" t="s">
        <v>99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2"/>
      <c r="L77" s="151"/>
      <c r="M77" s="112"/>
      <c r="N77" s="112"/>
      <c r="O77" s="72" t="s">
        <v>100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9">
        <f>VLOOKUP(O78,АО,3,FALSE)</f>
        <v>0</v>
      </c>
      <c r="K78" s="112"/>
      <c r="L78" s="151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9">
        <f t="shared" ref="J81:J90" si="2">VLOOKUP(O81,АО,3,FALSE)</f>
        <v>0</v>
      </c>
      <c r="K81" s="112"/>
      <c r="L81" s="169"/>
      <c r="M81" s="112"/>
      <c r="N81" s="112"/>
      <c r="O81" s="72" t="s">
        <v>102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9">
        <f t="shared" si="2"/>
        <v>0</v>
      </c>
      <c r="K82" s="112"/>
      <c r="L82" s="169"/>
      <c r="M82" s="112"/>
      <c r="N82" s="112"/>
      <c r="O82" s="72" t="s">
        <v>103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9">
        <f t="shared" si="2"/>
        <v>70309.55</v>
      </c>
      <c r="K83" s="112"/>
      <c r="L83" s="169"/>
      <c r="M83" s="112"/>
      <c r="N83" s="112"/>
      <c r="O83" s="72" t="s">
        <v>104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9">
        <f t="shared" si="2"/>
        <v>0</v>
      </c>
      <c r="K84" s="112"/>
      <c r="L84" s="169"/>
      <c r="M84" s="112"/>
      <c r="N84" s="112"/>
      <c r="O84" s="72" t="s">
        <v>105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9">
        <f t="shared" si="2"/>
        <v>0</v>
      </c>
      <c r="K85" s="112"/>
      <c r="L85" s="169"/>
      <c r="M85" s="112"/>
      <c r="N85" s="112"/>
      <c r="O85" s="72" t="s">
        <v>106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9">
        <f t="shared" si="2"/>
        <v>114493.66</v>
      </c>
      <c r="K86" s="112"/>
      <c r="L86" s="169"/>
      <c r="M86" s="112"/>
      <c r="N86" s="112"/>
      <c r="O86" s="72" t="s">
        <v>107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2"/>
      <c r="L87" s="169"/>
      <c r="M87" s="112"/>
      <c r="N87" s="112"/>
      <c r="O87" s="72" t="s">
        <v>108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2"/>
      <c r="L88" s="169"/>
      <c r="M88" s="112"/>
      <c r="N88" s="112"/>
      <c r="O88" s="72" t="s">
        <v>109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2"/>
      <c r="L89" s="169"/>
      <c r="M89" s="112"/>
      <c r="N89" s="112"/>
      <c r="O89" s="72" t="s">
        <v>110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9">
        <f t="shared" si="2"/>
        <v>0</v>
      </c>
      <c r="K90" s="112"/>
      <c r="L90" s="169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3" t="s">
        <v>48</v>
      </c>
      <c r="B93" s="153"/>
      <c r="C93" s="153"/>
      <c r="D93" s="156" t="s">
        <v>49</v>
      </c>
      <c r="E93" s="156"/>
      <c r="F93" s="10" t="s">
        <v>50</v>
      </c>
      <c r="G93" s="153" t="s">
        <v>51</v>
      </c>
      <c r="H93" s="153"/>
      <c r="I93" s="153"/>
      <c r="J93" s="153"/>
      <c r="K93" s="112"/>
      <c r="L93" s="112"/>
      <c r="M93" s="112"/>
      <c r="N93" s="112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107353.9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94170.087719298244</v>
      </c>
      <c r="L95" s="170"/>
      <c r="O95" s="1" t="s">
        <v>112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93776.000000000044</v>
      </c>
      <c r="L96" s="170"/>
      <c r="O96" s="1" t="s">
        <v>113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13577.899999999951</v>
      </c>
      <c r="L97" s="170"/>
      <c r="O97" s="1" t="s">
        <v>114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107353.9</v>
      </c>
      <c r="L98" s="170"/>
      <c r="O98" s="1" t="s">
        <v>115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107353.9</v>
      </c>
      <c r="L99" s="170"/>
      <c r="O99" s="1" t="s">
        <v>116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117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118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73621.06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5441.3200295639317</v>
      </c>
      <c r="L103" s="170"/>
      <c r="O103" s="1" t="s">
        <v>121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59095.329999999994</v>
      </c>
      <c r="L104" s="170"/>
      <c r="O104" s="1" t="s">
        <v>122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14525.730000000003</v>
      </c>
      <c r="L105" s="170"/>
      <c r="O105" s="1" t="s">
        <v>123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73621.06</v>
      </c>
      <c r="L106" s="170"/>
      <c r="O106" s="1" t="s">
        <v>124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73621.06</v>
      </c>
      <c r="L107" s="170"/>
      <c r="O107" s="1" t="s">
        <v>125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126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127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84670.79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5487.413480233311</v>
      </c>
      <c r="L111" s="170"/>
      <c r="O111" s="1" t="s">
        <v>129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66649.989999999991</v>
      </c>
      <c r="L112" s="170"/>
      <c r="O112" s="1" t="s">
        <v>130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18020.800000000003</v>
      </c>
      <c r="L113" s="170"/>
      <c r="O113" s="1" t="s">
        <v>131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84670.79</v>
      </c>
      <c r="L114" s="170"/>
      <c r="O114" s="1" t="s">
        <v>132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84670.79</v>
      </c>
      <c r="L115" s="170"/>
      <c r="O115" s="1" t="s">
        <v>133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134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135</v>
      </c>
    </row>
    <row r="118" spans="1:15" ht="32.25" hidden="1" customHeight="1" outlineLevel="1">
      <c r="A118" s="157">
        <f>IF(VLOOKUP("тко",АО,3,FALSE)&gt;0,"Обращение с ТКО",0)</f>
        <v>0</v>
      </c>
      <c r="B118" s="157"/>
      <c r="C118" s="157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4">
        <f>VLOOKUP("тко",АО,5,FALSE)</f>
        <v>0</v>
      </c>
      <c r="H118" s="155"/>
      <c r="I118" s="155"/>
      <c r="J118" s="155"/>
      <c r="L118" s="49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2224.61</v>
      </c>
      <c r="L120" s="49"/>
      <c r="O120" s="1" t="s">
        <v>138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4">
        <f>VLOOKUP("гвс",АО,5,FALSE)</f>
        <v>0</v>
      </c>
      <c r="H126" s="155"/>
      <c r="I126" s="155"/>
      <c r="J126" s="155"/>
      <c r="L126" s="49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5"/>
      <c r="I134" s="155"/>
      <c r="J134" s="155"/>
      <c r="L134" s="49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169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52" t="s">
        <v>172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62273.2</v>
      </c>
      <c r="O146" t="s">
        <v>171</v>
      </c>
    </row>
    <row r="149" spans="1:15" ht="52.5" customHeight="1">
      <c r="A149" s="148" t="s">
        <v>180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7" t="s">
        <v>181</v>
      </c>
      <c r="B154" s="147"/>
      <c r="C154" s="147"/>
      <c r="D154" s="147"/>
      <c r="E154" s="27">
        <f>ПТО!G1</f>
        <v>-152180.01</v>
      </c>
    </row>
    <row r="155" spans="1:15" ht="34.5" customHeight="1">
      <c r="A155" s="149" t="s">
        <v>183</v>
      </c>
      <c r="B155" s="149"/>
      <c r="C155" s="149"/>
      <c r="D155" s="149"/>
      <c r="E155" s="28">
        <f>J13</f>
        <v>73745.040000000008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19</v>
      </c>
      <c r="B157" s="150"/>
      <c r="C157" s="150"/>
      <c r="D157" s="150"/>
      <c r="E157" s="150"/>
      <c r="F157" s="150" t="s">
        <v>20</v>
      </c>
      <c r="G157" s="150"/>
      <c r="H157" s="20" t="s">
        <v>57</v>
      </c>
      <c r="I157" s="150" t="s">
        <v>21</v>
      </c>
      <c r="J157" s="150"/>
    </row>
    <row r="158" spans="1:15" ht="29.25" customHeight="1">
      <c r="A158" s="144" t="str">
        <f t="shared" ref="A158:A163" si="14">IF(N158&gt;0,N158,0)</f>
        <v>Техническое обслуживание охранной сигнализации.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5400</v>
      </c>
      <c r="G158" s="145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4" t="str">
        <f t="shared" si="14"/>
        <v>Приобретение и установка таблички по пожарной безопасности.</v>
      </c>
      <c r="B159" s="144"/>
      <c r="C159" s="144"/>
      <c r="D159" s="144"/>
      <c r="E159" s="144"/>
      <c r="F159" s="145">
        <f t="shared" si="15"/>
        <v>250</v>
      </c>
      <c r="G159" s="145"/>
      <c r="H159" s="24" t="str">
        <f t="shared" si="16"/>
        <v>разово</v>
      </c>
      <c r="I159" s="146">
        <f t="shared" si="17"/>
        <v>1</v>
      </c>
      <c r="J159" s="146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4" t="str">
        <f t="shared" si="14"/>
        <v>Монтаж системы видеонаблюдения.</v>
      </c>
      <c r="B160" s="144"/>
      <c r="C160" s="144"/>
      <c r="D160" s="144"/>
      <c r="E160" s="144"/>
      <c r="F160" s="145">
        <f t="shared" si="15"/>
        <v>37920</v>
      </c>
      <c r="G160" s="145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Монтаж системы видеонаблюдения.</v>
      </c>
    </row>
    <row r="161" spans="1:14" ht="28.5" customHeight="1">
      <c r="A161" s="144" t="str">
        <f>IF(N161&gt;0,N161,0)</f>
        <v>Ремонт подъезда.</v>
      </c>
      <c r="B161" s="144"/>
      <c r="C161" s="144"/>
      <c r="D161" s="144"/>
      <c r="E161" s="144"/>
      <c r="F161" s="145">
        <f t="shared" si="15"/>
        <v>166150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>Ремонт подъезда.</v>
      </c>
    </row>
    <row r="162" spans="1:14" ht="28.5" customHeight="1">
      <c r="A162" s="144" t="str">
        <f t="shared" si="14"/>
        <v>Замена прибора учета электрической энергии.</v>
      </c>
      <c r="B162" s="144"/>
      <c r="C162" s="144"/>
      <c r="D162" s="144"/>
      <c r="E162" s="144"/>
      <c r="F162" s="145">
        <f t="shared" si="15"/>
        <v>7209</v>
      </c>
      <c r="G162" s="145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4" t="str">
        <f t="shared" si="14"/>
        <v>Приобретение и установка датчика движения в подъезд.</v>
      </c>
      <c r="B163" s="144"/>
      <c r="C163" s="144"/>
      <c r="D163" s="144"/>
      <c r="E163" s="144"/>
      <c r="F163" s="145">
        <f t="shared" si="15"/>
        <v>700</v>
      </c>
      <c r="G163" s="145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72</v>
      </c>
      <c r="N163" s="1" t="str">
        <v>Приобретение и установка датчика движения в подъезд.</v>
      </c>
    </row>
    <row r="164" spans="1:14" ht="28.5" customHeight="1">
      <c r="A164" s="144" t="str">
        <f t="shared" ref="A164:A187" si="18">IF(N164&gt;0,N164,0)</f>
        <v>Ремонт теплосчетчика.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885</v>
      </c>
      <c r="G164" s="145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72</v>
      </c>
      <c r="N164" s="1" t="str">
        <v>Ремонт теплосчетчика.</v>
      </c>
    </row>
    <row r="165" spans="1:14" ht="28.5" customHeight="1">
      <c r="A165" s="144" t="str">
        <f t="shared" si="18"/>
        <v>Монтаж дополнительной камеры системы видеонаблюдения.</v>
      </c>
      <c r="B165" s="144"/>
      <c r="C165" s="144"/>
      <c r="D165" s="144"/>
      <c r="E165" s="144"/>
      <c r="F165" s="145">
        <f t="shared" si="19"/>
        <v>9239</v>
      </c>
      <c r="G165" s="145"/>
      <c r="H165" s="29" t="str">
        <f t="shared" si="16"/>
        <v>разово</v>
      </c>
      <c r="I165" s="146">
        <f t="shared" si="20"/>
        <v>1</v>
      </c>
      <c r="J165" s="146"/>
      <c r="M165" s="22" t="s">
        <v>72</v>
      </c>
      <c r="N165" s="1" t="str">
        <v>Монтаж дополнительной камеры системы видеонаблюдения.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5">
        <f t="shared" si="19"/>
        <v>0</v>
      </c>
      <c r="G166" s="145"/>
      <c r="H166" s="29" t="e">
        <f t="shared" si="16"/>
        <v>#N/A</v>
      </c>
      <c r="I166" s="146" t="e">
        <f t="shared" si="20"/>
        <v>#N/A</v>
      </c>
      <c r="J166" s="146"/>
      <c r="M166" s="22" t="s">
        <v>72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5">
        <f t="shared" si="19"/>
        <v>0</v>
      </c>
      <c r="G167" s="145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5">
        <f t="shared" si="19"/>
        <v>0</v>
      </c>
      <c r="G168" s="145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5">
        <f t="shared" si="19"/>
        <v>0</v>
      </c>
      <c r="G169" s="145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5">
        <f t="shared" si="19"/>
        <v>0</v>
      </c>
      <c r="G170" s="145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5">
        <f t="shared" si="19"/>
        <v>0</v>
      </c>
      <c r="G171" s="145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5">
        <f t="shared" si="19"/>
        <v>0</v>
      </c>
      <c r="G172" s="145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5">
        <f t="shared" si="19"/>
        <v>0</v>
      </c>
      <c r="G173" s="145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5">
        <f t="shared" si="19"/>
        <v>0</v>
      </c>
      <c r="G174" s="145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5">
        <f t="shared" si="19"/>
        <v>0</v>
      </c>
      <c r="G175" s="145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5">
        <f t="shared" si="19"/>
        <v>0</v>
      </c>
      <c r="G176" s="145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5">
        <f t="shared" si="19"/>
        <v>0</v>
      </c>
      <c r="G177" s="145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5">
        <f t="shared" si="19"/>
        <v>0</v>
      </c>
      <c r="G178" s="145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5">
        <f t="shared" si="19"/>
        <v>0</v>
      </c>
      <c r="G179" s="145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5">
        <f t="shared" si="19"/>
        <v>0</v>
      </c>
      <c r="G180" s="145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5">
        <f t="shared" si="19"/>
        <v>0</v>
      </c>
      <c r="G181" s="145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5">
        <f t="shared" si="19"/>
        <v>0</v>
      </c>
      <c r="G182" s="145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5">
        <f t="shared" si="19"/>
        <v>0</v>
      </c>
      <c r="G183" s="145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5">
        <f t="shared" si="19"/>
        <v>0</v>
      </c>
      <c r="G184" s="145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5">
        <f t="shared" si="19"/>
        <v>0</v>
      </c>
      <c r="G185" s="145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5">
        <f t="shared" si="19"/>
        <v>0</v>
      </c>
      <c r="G186" s="145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5">
        <f t="shared" si="19"/>
        <v>0</v>
      </c>
      <c r="G187" s="145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7" t="s">
        <v>184</v>
      </c>
      <c r="B190" s="147"/>
      <c r="C190" s="147"/>
      <c r="D190" s="147"/>
      <c r="E190" s="27">
        <f>SUM(F158:G187)</f>
        <v>227753</v>
      </c>
    </row>
    <row r="191" spans="1:14" ht="51.75" customHeight="1">
      <c r="A191" s="147" t="s">
        <v>185</v>
      </c>
      <c r="B191" s="147"/>
      <c r="C191" s="147"/>
      <c r="D191" s="147"/>
      <c r="E191" s="27">
        <f>E190+E154-E155</f>
        <v>1827.9499999999825</v>
      </c>
    </row>
    <row r="192" spans="1:14">
      <c r="A192" s="107" t="s">
        <v>173</v>
      </c>
    </row>
    <row r="193" spans="1:10" ht="62.25" customHeight="1">
      <c r="A193" s="172" t="s">
        <v>182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51">
        <f>ПТО!G12</f>
        <v>1200</v>
      </c>
      <c r="I194" s="52" t="s">
        <v>74</v>
      </c>
    </row>
    <row r="195" spans="1:10" ht="18.75" customHeight="1">
      <c r="A195" s="171" t="str">
        <f>ПТО!F13</f>
        <v xml:space="preserve">  -  техническое обслуживание охранной сигнализации</v>
      </c>
      <c r="B195" s="171"/>
      <c r="C195" s="171"/>
      <c r="D195" s="171"/>
      <c r="E195" s="171"/>
      <c r="F195" s="171"/>
      <c r="G195" s="171"/>
      <c r="H195" s="51">
        <f>ПТО!G13</f>
        <v>5400</v>
      </c>
      <c r="I195" s="52" t="s">
        <v>74</v>
      </c>
    </row>
    <row r="196" spans="1:10" ht="18.75" customHeight="1">
      <c r="A196" s="171" t="str">
        <f>ПТО!F14</f>
        <v xml:space="preserve">  -  установка газонного ограждения</v>
      </c>
      <c r="B196" s="171"/>
      <c r="C196" s="171"/>
      <c r="D196" s="171"/>
      <c r="E196" s="171"/>
      <c r="F196" s="171"/>
      <c r="G196" s="171"/>
      <c r="H196" s="51">
        <f>ПТО!G14</f>
        <v>70000</v>
      </c>
      <c r="I196" s="52" t="s">
        <v>74</v>
      </c>
    </row>
    <row r="197" spans="1:10" ht="18.75" hidden="1" customHeight="1">
      <c r="A197" s="171">
        <f>ПТО!F15</f>
        <v>0</v>
      </c>
      <c r="B197" s="171"/>
      <c r="C197" s="171"/>
      <c r="D197" s="171"/>
      <c r="E197" s="171"/>
      <c r="F197" s="171"/>
      <c r="G197" s="171"/>
      <c r="H197" s="51">
        <f>ПТО!G15</f>
        <v>0</v>
      </c>
      <c r="I197" s="52" t="s">
        <v>74</v>
      </c>
    </row>
    <row r="198" spans="1:10" ht="18.75" hidden="1" customHeight="1">
      <c r="A198" s="171">
        <f>ПТО!F16</f>
        <v>0</v>
      </c>
      <c r="B198" s="171"/>
      <c r="C198" s="171"/>
      <c r="D198" s="171"/>
      <c r="E198" s="171"/>
      <c r="F198" s="171"/>
      <c r="G198" s="171"/>
      <c r="H198" s="51">
        <f>ПТО!G16</f>
        <v>0</v>
      </c>
      <c r="I198" s="54" t="s">
        <v>74</v>
      </c>
    </row>
    <row r="199" spans="1:10" ht="18.75" hidden="1" customHeight="1">
      <c r="A199" s="171">
        <f>ПТО!F17</f>
        <v>0</v>
      </c>
      <c r="B199" s="171"/>
      <c r="C199" s="171"/>
      <c r="D199" s="171"/>
      <c r="E199" s="171"/>
      <c r="F199" s="171"/>
      <c r="G199" s="171"/>
      <c r="H199" s="51">
        <f>ПТО!G17</f>
        <v>0</v>
      </c>
      <c r="I199" s="52" t="s">
        <v>74</v>
      </c>
    </row>
    <row r="200" spans="1:10" hidden="1">
      <c r="A200" s="171">
        <f>ПТО!F18</f>
        <v>0</v>
      </c>
      <c r="B200" s="171"/>
      <c r="C200" s="171"/>
      <c r="D200" s="171"/>
      <c r="E200" s="171"/>
      <c r="F200" s="171"/>
      <c r="G200" s="171"/>
      <c r="H200" s="51">
        <f>ПТО!G18</f>
        <v>0</v>
      </c>
      <c r="I200" s="52" t="s">
        <v>74</v>
      </c>
    </row>
    <row r="201" spans="1:10" hidden="1">
      <c r="A201" s="171">
        <f>ПТО!F19</f>
        <v>0</v>
      </c>
      <c r="B201" s="171"/>
      <c r="C201" s="171"/>
      <c r="D201" s="171"/>
      <c r="E201" s="171"/>
      <c r="F201" s="171"/>
      <c r="G201" s="171"/>
      <c r="H201" s="51">
        <f>ПТО!G19</f>
        <v>0</v>
      </c>
      <c r="I201" s="52" t="s">
        <v>74</v>
      </c>
    </row>
    <row r="202" spans="1:10" hidden="1">
      <c r="A202" s="171">
        <f>ПТО!F20</f>
        <v>0</v>
      </c>
      <c r="B202" s="171"/>
      <c r="C202" s="171"/>
      <c r="D202" s="171"/>
      <c r="E202" s="171"/>
      <c r="F202" s="171"/>
      <c r="G202" s="171"/>
      <c r="H202" s="51">
        <f>ПТО!G20</f>
        <v>0</v>
      </c>
      <c r="I202" s="52" t="s">
        <v>74</v>
      </c>
    </row>
    <row r="203" spans="1:10" hidden="1">
      <c r="A203" s="171">
        <f>ПТО!F21</f>
        <v>0</v>
      </c>
      <c r="B203" s="171"/>
      <c r="C203" s="171"/>
      <c r="D203" s="171"/>
      <c r="E203" s="171"/>
      <c r="F203" s="171"/>
      <c r="G203" s="171"/>
      <c r="H203" s="51">
        <f>ПТО!G21</f>
        <v>0</v>
      </c>
      <c r="I203" s="52" t="s">
        <v>74</v>
      </c>
    </row>
    <row r="204" spans="1:10" hidden="1">
      <c r="A204" s="171">
        <f>ПТО!F22</f>
        <v>0</v>
      </c>
      <c r="B204" s="171"/>
      <c r="C204" s="171"/>
      <c r="D204" s="171"/>
      <c r="E204" s="171"/>
      <c r="F204" s="171"/>
      <c r="G204" s="171"/>
      <c r="H204" s="51">
        <f>ПТО!G22</f>
        <v>0</v>
      </c>
      <c r="I204" s="52" t="s">
        <v>74</v>
      </c>
    </row>
    <row r="205" spans="1:10" hidden="1">
      <c r="A205" s="171">
        <f>ПТО!F23</f>
        <v>0</v>
      </c>
      <c r="B205" s="171"/>
      <c r="C205" s="171"/>
      <c r="D205" s="171"/>
      <c r="E205" s="171"/>
      <c r="F205" s="171"/>
      <c r="G205" s="171"/>
      <c r="H205" s="51">
        <f>ПТО!G23</f>
        <v>0</v>
      </c>
      <c r="I205" s="52" t="s">
        <v>74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51">
        <f>ПТО!G24</f>
        <v>0</v>
      </c>
      <c r="I206" s="52" t="s">
        <v>74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51">
        <f>ПТО!G25</f>
        <v>0</v>
      </c>
      <c r="I207" s="52" t="s">
        <v>74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51">
        <f>ПТО!G26</f>
        <v>0</v>
      </c>
      <c r="I208" s="52" t="s">
        <v>74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51">
        <f>ПТО!G27</f>
        <v>0</v>
      </c>
      <c r="I209" s="52" t="s">
        <v>74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51">
        <f>ПТО!G28</f>
        <v>0</v>
      </c>
      <c r="I210" s="52" t="s">
        <v>74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51">
        <f>ПТО!G29</f>
        <v>0</v>
      </c>
      <c r="I211" s="52" t="s">
        <v>74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51">
        <f>ПТО!G30</f>
        <v>0</v>
      </c>
      <c r="I212" s="52" t="s">
        <v>74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76600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-152180.01</f>
        <v>-152180.01</v>
      </c>
    </row>
    <row r="2" spans="1:12" ht="18.75" customHeight="1">
      <c r="A2" s="124" t="s">
        <v>178</v>
      </c>
      <c r="B2" s="123" t="s">
        <v>176</v>
      </c>
      <c r="C2" s="122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186</v>
      </c>
      <c r="B3" s="126" t="s">
        <v>187</v>
      </c>
      <c r="C3" s="127">
        <v>1</v>
      </c>
      <c r="D3" s="128">
        <v>250</v>
      </c>
      <c r="E3" s="129" t="s">
        <v>188</v>
      </c>
      <c r="F3" s="30"/>
      <c r="G3" s="30"/>
      <c r="L3" s="33" t="str">
        <f t="shared" si="0"/>
        <v>ТР</v>
      </c>
    </row>
    <row r="4" spans="1:12" ht="18.75" customHeight="1">
      <c r="A4" s="46" t="s">
        <v>201</v>
      </c>
      <c r="B4" s="131" t="s">
        <v>187</v>
      </c>
      <c r="C4" s="43">
        <v>1</v>
      </c>
      <c r="D4" s="48">
        <v>37920</v>
      </c>
      <c r="E4" s="46" t="s">
        <v>191</v>
      </c>
      <c r="F4" s="30"/>
      <c r="G4" s="30"/>
      <c r="L4" s="33" t="str">
        <f t="shared" si="0"/>
        <v>ТР</v>
      </c>
    </row>
    <row r="5" spans="1:12" ht="18.75" customHeight="1">
      <c r="A5" s="46" t="s">
        <v>189</v>
      </c>
      <c r="B5" s="130" t="s">
        <v>187</v>
      </c>
      <c r="C5" s="43">
        <v>1</v>
      </c>
      <c r="D5" s="48">
        <v>166150</v>
      </c>
      <c r="E5" s="46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134" t="s">
        <v>195</v>
      </c>
      <c r="B6" s="135" t="s">
        <v>187</v>
      </c>
      <c r="C6" s="136">
        <v>1</v>
      </c>
      <c r="D6" s="137">
        <v>7209</v>
      </c>
      <c r="E6" s="138" t="s">
        <v>196</v>
      </c>
      <c r="F6" s="46"/>
      <c r="G6" s="46"/>
      <c r="K6" s="48"/>
      <c r="L6" s="33" t="str">
        <f t="shared" si="0"/>
        <v>ТР</v>
      </c>
    </row>
    <row r="7" spans="1:12" ht="18.75" customHeight="1">
      <c r="A7" s="132" t="s">
        <v>192</v>
      </c>
      <c r="B7" s="133" t="s">
        <v>187</v>
      </c>
      <c r="C7" s="45">
        <v>1</v>
      </c>
      <c r="D7" s="48">
        <v>700</v>
      </c>
      <c r="E7" s="132" t="s">
        <v>193</v>
      </c>
      <c r="F7" s="47"/>
      <c r="G7" s="47"/>
      <c r="K7" s="48"/>
      <c r="L7" s="33" t="str">
        <f t="shared" si="0"/>
        <v>ТР</v>
      </c>
    </row>
    <row r="8" spans="1:12" ht="18.75" customHeight="1">
      <c r="A8" s="139" t="s">
        <v>194</v>
      </c>
      <c r="B8" s="140" t="s">
        <v>187</v>
      </c>
      <c r="C8" s="136">
        <v>1</v>
      </c>
      <c r="D8" s="137">
        <v>885</v>
      </c>
      <c r="E8" s="138" t="s">
        <v>197</v>
      </c>
      <c r="F8" s="47"/>
      <c r="G8" s="47"/>
      <c r="K8" s="44"/>
      <c r="L8" s="33" t="str">
        <f t="shared" si="0"/>
        <v>ТР</v>
      </c>
    </row>
    <row r="9" spans="1:12">
      <c r="A9" s="46" t="s">
        <v>199</v>
      </c>
      <c r="B9" s="141" t="s">
        <v>187</v>
      </c>
      <c r="C9" s="43">
        <v>1</v>
      </c>
      <c r="D9" s="44">
        <v>9239</v>
      </c>
      <c r="E9" s="46" t="s">
        <v>198</v>
      </c>
      <c r="F9" s="46"/>
      <c r="G9" s="46"/>
      <c r="K9" s="44"/>
      <c r="L9" s="33" t="str">
        <f t="shared" si="0"/>
        <v>ТР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5400</v>
      </c>
      <c r="L13" s="33">
        <f t="shared" si="0"/>
        <v>0</v>
      </c>
    </row>
    <row r="14" spans="1:12" ht="15.75">
      <c r="A14" s="30"/>
      <c r="F14" s="142" t="s">
        <v>200</v>
      </c>
      <c r="G14" s="143">
        <v>70000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10013.040000000001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10013.040000000001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53989.440000000002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53989.440000000002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29092.080000000002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29092.080000000002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16237.44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16237.44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6765.6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6765.6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30715.8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30715.8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/sHqldwwbRCjZ6pif6fo0Tw2qt8ww+H8Qfh224tUaD2/kz0V4dr0TWTc6y5UViciy+nZnz7bcJY95DhNMqG7/w==" saltValue="5+H/QB/JZ3JBtsCTcLfQq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1127.5999999999999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82765.919999999984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223817.68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150072.63999999998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73745.040000000008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215407.8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215407.8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215407.8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91175.799999999988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5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5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5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5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4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4"/>
      <c r="N26" s="65"/>
    </row>
    <row r="27" spans="1:15" ht="18.75" customHeight="1">
      <c r="A27" s="72" t="s">
        <v>104</v>
      </c>
      <c r="B27" s="77" t="s">
        <v>4</v>
      </c>
      <c r="C27" s="88">
        <v>70309.55</v>
      </c>
      <c r="D27" s="83" t="s">
        <v>60</v>
      </c>
      <c r="E27" s="66"/>
      <c r="F27" s="66"/>
      <c r="G27" s="66"/>
      <c r="H27" s="66"/>
      <c r="I27" s="66"/>
      <c r="J27" s="66"/>
      <c r="M27" s="174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4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4"/>
      <c r="N29" s="65"/>
    </row>
    <row r="30" spans="1:15" ht="18.75" customHeight="1">
      <c r="A30" s="72" t="s">
        <v>107</v>
      </c>
      <c r="B30" s="77" t="s">
        <v>18</v>
      </c>
      <c r="C30" s="88">
        <v>114493.66</v>
      </c>
      <c r="D30" s="83" t="s">
        <v>66</v>
      </c>
      <c r="E30" s="66"/>
      <c r="F30" s="66"/>
      <c r="G30" s="66"/>
      <c r="H30" s="66"/>
      <c r="I30" s="66"/>
      <c r="J30" s="66"/>
      <c r="M30" s="174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4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4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4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4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107353.9</v>
      </c>
      <c r="F37" s="96" t="s">
        <v>166</v>
      </c>
      <c r="G37" s="68"/>
      <c r="H37" s="68"/>
      <c r="I37" s="68"/>
      <c r="L37" s="65"/>
      <c r="M37" s="173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94170.087719298244</v>
      </c>
      <c r="D38" s="96" t="s">
        <v>164</v>
      </c>
      <c r="E38" s="70"/>
      <c r="G38" s="69"/>
      <c r="H38" s="69"/>
      <c r="L38" s="65"/>
      <c r="M38" s="173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93776.000000000044</v>
      </c>
      <c r="D39" s="96" t="s">
        <v>165</v>
      </c>
      <c r="E39" s="70"/>
      <c r="G39" s="69"/>
      <c r="H39" s="69"/>
      <c r="L39" s="65"/>
      <c r="M39" s="173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13577.899999999951</v>
      </c>
      <c r="D40" s="82" t="s">
        <v>59</v>
      </c>
      <c r="E40" s="70"/>
      <c r="G40" s="69"/>
      <c r="H40" s="69"/>
      <c r="L40" s="65"/>
      <c r="M40" s="173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107353.9</v>
      </c>
      <c r="D41" s="82" t="s">
        <v>59</v>
      </c>
      <c r="E41" s="70"/>
      <c r="G41" s="69"/>
      <c r="H41" s="69"/>
      <c r="L41" s="65"/>
      <c r="M41" s="173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107353.9</v>
      </c>
      <c r="D42" s="82" t="s">
        <v>59</v>
      </c>
      <c r="E42" s="70"/>
      <c r="G42" s="69"/>
      <c r="H42" s="69"/>
      <c r="L42" s="65"/>
      <c r="M42" s="173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3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3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73621.06</v>
      </c>
      <c r="F45" s="96" t="s">
        <v>166</v>
      </c>
      <c r="G45" s="68"/>
      <c r="H45" s="68"/>
      <c r="L45" s="65"/>
      <c r="M45" s="173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5441.3200295639317</v>
      </c>
      <c r="D46" s="96" t="s">
        <v>167</v>
      </c>
      <c r="E46" s="70"/>
      <c r="G46" s="69"/>
      <c r="H46" s="69"/>
      <c r="L46" s="65"/>
      <c r="M46" s="173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59095.329999999994</v>
      </c>
      <c r="D47" s="96" t="s">
        <v>165</v>
      </c>
      <c r="E47" s="70"/>
      <c r="G47" s="69"/>
      <c r="H47" s="69"/>
      <c r="L47" s="65"/>
      <c r="M47" s="173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14525.730000000003</v>
      </c>
      <c r="D48" s="82" t="s">
        <v>59</v>
      </c>
      <c r="E48" s="70"/>
      <c r="G48" s="69"/>
      <c r="H48" s="69"/>
      <c r="L48" s="65"/>
      <c r="M48" s="173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73621.06</v>
      </c>
      <c r="D49" s="82" t="s">
        <v>59</v>
      </c>
      <c r="E49" s="70"/>
      <c r="G49" s="69"/>
      <c r="H49" s="69"/>
      <c r="L49" s="65"/>
      <c r="M49" s="173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73621.06</v>
      </c>
      <c r="D50" s="82" t="s">
        <v>59</v>
      </c>
      <c r="E50" s="70"/>
      <c r="G50" s="69"/>
      <c r="H50" s="69"/>
      <c r="L50" s="65"/>
      <c r="M50" s="173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3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3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84670.79</v>
      </c>
      <c r="F53" s="96" t="s">
        <v>166</v>
      </c>
      <c r="G53" s="68"/>
      <c r="H53" s="68"/>
      <c r="L53" s="65"/>
      <c r="M53" s="173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5487.413480233311</v>
      </c>
      <c r="D54" s="96" t="s">
        <v>167</v>
      </c>
      <c r="E54" s="71"/>
      <c r="F54" s="91"/>
      <c r="G54" s="66"/>
      <c r="H54" s="66"/>
      <c r="L54" s="65"/>
      <c r="M54" s="173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66649.989999999991</v>
      </c>
      <c r="D55" s="96" t="s">
        <v>165</v>
      </c>
      <c r="E55" s="71"/>
      <c r="G55" s="66"/>
      <c r="H55" s="66"/>
      <c r="L55" s="65"/>
      <c r="M55" s="173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18020.800000000003</v>
      </c>
      <c r="D56" s="82" t="s">
        <v>59</v>
      </c>
      <c r="E56" s="71"/>
      <c r="G56" s="66"/>
      <c r="H56" s="66"/>
      <c r="L56" s="65"/>
      <c r="M56" s="173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84670.79</v>
      </c>
      <c r="D57" s="82" t="s">
        <v>59</v>
      </c>
      <c r="E57" s="71"/>
      <c r="G57" s="66"/>
      <c r="H57" s="66"/>
      <c r="L57" s="65"/>
      <c r="M57" s="173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84670.79</v>
      </c>
      <c r="D58" s="82" t="s">
        <v>59</v>
      </c>
      <c r="E58" s="71"/>
      <c r="G58" s="66"/>
      <c r="H58" s="66"/>
      <c r="L58" s="65"/>
      <c r="M58" s="173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3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3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2224.61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4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62273.2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2021-03-26T07:31:05Z</dcterms:modified>
</cp:coreProperties>
</file>