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1" i="1" l="1"/>
  <c r="A119" i="1"/>
  <c r="A109" i="1"/>
  <c r="A110" i="1"/>
  <c r="A112" i="1"/>
  <c r="A122" i="1"/>
  <c r="A118" i="1"/>
  <c r="A123" i="1"/>
  <c r="F110" i="1"/>
  <c r="A113" i="1"/>
  <c r="A117" i="1"/>
  <c r="A141" i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81" i="1"/>
  <c r="F179" i="1"/>
  <c r="H179" i="1"/>
  <c r="F165" i="1"/>
  <c r="F180" i="1"/>
  <c r="H187" i="1"/>
  <c r="F186" i="1"/>
  <c r="F173" i="1"/>
  <c r="H172" i="1"/>
  <c r="F172" i="1"/>
  <c r="F171" i="1"/>
  <c r="F170" i="1"/>
  <c r="H170" i="1"/>
  <c r="F167" i="1"/>
  <c r="H167" i="1"/>
  <c r="H164" i="1"/>
  <c r="F178" i="1"/>
  <c r="F176" i="1"/>
  <c r="H168" i="1"/>
  <c r="H166" i="1"/>
  <c r="F184" i="1"/>
  <c r="H177" i="1"/>
  <c r="F177" i="1"/>
  <c r="H165" i="1"/>
  <c r="H171" i="1"/>
  <c r="H186" i="1"/>
  <c r="F166" i="1"/>
  <c r="H182" i="1"/>
  <c r="F168" i="1"/>
  <c r="F181" i="1"/>
  <c r="H184" i="1"/>
  <c r="H173" i="1"/>
  <c r="F175" i="1"/>
  <c r="F182" i="1"/>
  <c r="H178" i="1"/>
  <c r="H176" i="1"/>
  <c r="F185" i="1"/>
  <c r="F164" i="1"/>
  <c r="H169" i="1"/>
  <c r="F169" i="1"/>
  <c r="H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<sst xmlns="http://schemas.openxmlformats.org/spreadsheetml/2006/main" count="551" uniqueCount="201">
  <si>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</si>
  <si>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</si>
  <si>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</si>
  <si>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</si>
  <si>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</si>
  <si>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</si>
  <si>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</si>
  <si>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</si>
  <si>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</si>
  <si>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</si>
  <si>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</si>
  <si>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</si>
  <si>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</si>
  <si>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</si>
  <si>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</si>
  <si>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</si>
  <si>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</si>
  <si>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</si>
  <si>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</si>
  <si>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</si>
  <si>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</si>
  <si>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</si>
  <si>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</si>
  <si>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</si>
  <si>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</si>
  <si>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</si>
  <si>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</si>
  <si>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</si>
  <si>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</si>
  <si>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</si>
  <si>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</si>
  <si>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</si>
  <si>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</si>
  <si>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</si>
  <si>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</si>
  <si>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</si>
  <si>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</si>
  <si>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</si>
  <si>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</si>
  <si>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</si>
  <si>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</si>
  <si>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</si>
  <si>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</si>
  <si>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</si>
  <si>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</si>
  <si>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</si>
  <si>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</si>
  <si>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</si>
  <si>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</si>
  <si>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</si>
  <si>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</si>
  <si>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</si>
  <si>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</si>
  <si>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</si>
  <si>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</si>
  <si>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</si>
  <si>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</si>
  <si>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</si>
  <si>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</si>
  <si>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</si>
  <si>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</si>
  <si>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</si>
  <si>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</si>
  <si>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</si>
  <si>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</si>
  <si>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</si>
  <si>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</si>
  <si>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</si>
  <si>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</si>
  <si>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</si>
  <si>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</si>
  <si>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</si>
  <si>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</si>
  <si>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</si>
  <si>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</si>
  <si>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</si>
  <si>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</si>
  <si>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</si>
  <si>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</si>
  <si>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</si>
  <si>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</si>
  <si>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</si>
  <si>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</si>
  <si>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</si>
  <si>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</si>
  <si>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</si>
  <si>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</si>
  <si>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</si>
  <si>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</si>
  <si>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</si>
  <si>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</si>
  <si>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</si>
  <si>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</si>
  <si>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</si>
  <si>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</si>
  <si>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</si>
  <si>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</si>
  <si>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</si>
  <si>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</si>
  <si>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</si>
  <si>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</si>
  <si>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</si>
  <si>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</si>
  <si>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</si>
  <si>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</si>
  <si>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</si>
  <si>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</si>
  <si>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</si>
  <si>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</si>
  <si>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</si>
  <si>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</si>
  <si>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</si>
  <si>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</si>
  <si>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</si>
  <si>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</si>
  <si>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</si>
  <si>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</si>
  <si>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</si>
  <si>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</si>
  <si>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</si>
  <si>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</si>
  <si>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</si>
  <si>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</si>
  <si>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</si>
  <si>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</si>
  <si>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</si>
  <si>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</si>
  <si>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</si>
  <si>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</si>
  <si>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</si>
  <si>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</si>
  <si>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</si>
  <si>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</si>
  <si>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</si>
  <si>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</si>
  <si>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</si>
  <si>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</si>
  <si>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</si>
  <si>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</si>
  <si>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</si>
  <si>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</si>
  <si>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</si>
  <si>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</si>
  <si>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</si>
  <si>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</si>
  <si>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</si>
  <si>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</si>
  <si>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</si>
  <si>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</si>
  <si>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</si>
  <si>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</si>
  <si>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</si>
  <si>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</si>
  <si>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</si>
  <si>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</si>
  <si>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</si>
  <si>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</si>
  <si>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</si>
  <si>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</si>
  <si>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</si>
  <si>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</si>
  <si>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</si>
  <si>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</si>
  <si>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</si>
  <si>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</si>
  <si>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</si>
  <si>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</si>
  <si>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</si>
  <si>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</si>
  <si>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</si>
  <si>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</si>
  <si>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</si>
  <si>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</si>
  <si>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</si>
  <si>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</si>
  <si>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88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</si>
  <si>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</si>
  <si>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</si>
  <si>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</si>
  <si>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</si>
  <si>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r>
      <t>Отчет об исполнении договора управления многоквартирного дома 
Березовый, 88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части текущего ремонта</t>
    </r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</si>
  <si>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</si>
  <si>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</si>
  <si>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</si>
  <si>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</si>
  <si>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</si>
  <si>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Утепление торцевой стены дома (кв.13).</t>
  </si>
  <si>
    <t>разово</t>
  </si>
  <si>
    <t>Приобретение и установка таблички по пожарной безопасности.</t>
  </si>
  <si>
    <t>АВР 1/20 от 05.03.2020, счет от 12.03.2020</t>
  </si>
  <si>
    <t>Приобретение и установка дополнительного насоса в подвальное помещение.</t>
  </si>
  <si>
    <t>АВР 2/20 от 02.07.2020, Решение</t>
  </si>
  <si>
    <t>Ремонт подъезда.</t>
  </si>
  <si>
    <t>Замена прибора учета электрической энергии.</t>
  </si>
  <si>
    <t>АВР 3/20 от 10.07.2020</t>
  </si>
  <si>
    <t>АВР 6/20 от 07.12.2020, счет №196 от 26.08.2020</t>
  </si>
  <si>
    <t>Ремонт прибора учета тепловой энергии.</t>
  </si>
  <si>
    <t>АВР 5/20 от 07.12.2020, Решение, счет №19201 от 04.08.2020</t>
  </si>
  <si>
    <t>АВР 4/20 от 07.12.2020, счет №59 от 14.01.2020</t>
  </si>
  <si>
    <t xml:space="preserve">  -  установка системы видеонаблюдения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</si>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</sst>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24" fillId="0" borderId="0"/>
    <xf numFmtId="0" fontId="3" fillId="0" borderId="0"/>
  </cellStyleXfs>
  <cellXfs count="177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8" fillId="0" borderId="0" xfId="5" applyFill="1" applyBorder="1" applyAlignment="1">
      <alignment horizontal="center" vertical="center"/>
    </xf>
    <xf numFmtId="4" fontId="8" fillId="0" borderId="0" xfId="5" applyNumberFormat="1" applyBorder="1" applyAlignment="1"/>
    <xf numFmtId="0" fontId="8" fillId="0" borderId="0" xfId="5" applyFill="1" applyBorder="1" applyAlignment="1">
      <alignment horizontal="center"/>
    </xf>
    <xf numFmtId="0" fontId="7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23" fillId="0" borderId="0" xfId="9" applyFont="1" applyFill="1" applyBorder="1" applyAlignment="1">
      <alignment horizontal="center"/>
    </xf>
    <xf numFmtId="4" fontId="23" fillId="0" borderId="0" xfId="9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1" fillId="0" borderId="0" xfId="9" applyFont="1" applyFill="1" applyBorder="1" applyAlignment="1"/>
    <xf numFmtId="0" fontId="4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4" fontId="8" fillId="0" borderId="0" xfId="5" applyNumberFormat="1" applyFill="1" applyBorder="1" applyAlignment="1"/>
    <xf numFmtId="0" fontId="1" fillId="0" borderId="0" xfId="5" applyFont="1" applyFill="1" applyBorder="1"/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3" sqref="K7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1"/>
      <c r="L8" s="164"/>
      <c r="M8" s="111"/>
      <c r="N8" s="111"/>
      <c r="O8" s="71" t="s">
        <v>81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1"/>
      <c r="L9" s="164"/>
      <c r="M9" s="111"/>
      <c r="N9" s="111"/>
      <c r="O9" s="71" t="s">
        <v>82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120112.16</v>
      </c>
      <c r="K10" s="111"/>
      <c r="L10" s="164"/>
      <c r="M10" s="111"/>
      <c r="N10" s="111"/>
      <c r="O10" s="71" t="s">
        <v>83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228700.28000000003</v>
      </c>
      <c r="K11" s="111"/>
      <c r="L11" s="164"/>
      <c r="M11" s="111"/>
      <c r="N11" s="111"/>
      <c r="O11" s="71" t="s">
        <v>84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154543.22000000003</v>
      </c>
      <c r="K12" s="111"/>
      <c r="L12" s="164"/>
      <c r="M12" s="111"/>
      <c r="N12" s="111"/>
      <c r="O12" s="71" t="s">
        <v>85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74157.060000000012</v>
      </c>
      <c r="K13" s="111"/>
      <c r="L13" s="164"/>
      <c r="M13" s="111"/>
      <c r="N13" s="111"/>
      <c r="O13" s="71" t="s">
        <v>86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1"/>
      <c r="L14" s="164"/>
      <c r="M14" s="111"/>
      <c r="N14" s="111"/>
      <c r="O14" s="71" t="s">
        <v>87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253181.19000000003</v>
      </c>
      <c r="K15" s="111"/>
      <c r="L15" s="164"/>
      <c r="M15" s="111"/>
      <c r="N15" s="111"/>
      <c r="O15" s="71" t="s">
        <v>88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253181.19000000003</v>
      </c>
      <c r="K16" s="111"/>
      <c r="L16" s="164"/>
      <c r="M16" s="111"/>
      <c r="N16" s="111"/>
      <c r="O16" s="71" t="s">
        <v>89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1"/>
      <c r="L17" s="164"/>
      <c r="M17" s="111"/>
      <c r="N17" s="111"/>
      <c r="O17" s="71" t="s">
        <v>90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1"/>
      <c r="L18" s="164"/>
      <c r="M18" s="111"/>
      <c r="N18" s="111"/>
      <c r="O18" s="71" t="s">
        <v>91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1"/>
      <c r="L19" s="164"/>
      <c r="M19" s="111"/>
      <c r="N19" s="111"/>
      <c r="O19" s="71" t="s">
        <v>92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1"/>
      <c r="L20" s="164"/>
      <c r="M20" s="111"/>
      <c r="N20" s="111"/>
      <c r="O20" s="71" t="s">
        <v>93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253181.19000000003</v>
      </c>
      <c r="K21" s="111"/>
      <c r="L21" s="164"/>
      <c r="M21" s="111"/>
      <c r="N21" s="111"/>
      <c r="O21" s="71" t="s">
        <v>94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1"/>
      <c r="L22" s="164"/>
      <c r="M22" s="111"/>
      <c r="N22" s="111"/>
      <c r="O22" s="71" t="s">
        <v>95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1"/>
      <c r="L23" s="164"/>
      <c r="M23" s="111"/>
      <c r="N23" s="111"/>
      <c r="O23" s="71" t="s">
        <v>96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95631.250000000029</v>
      </c>
      <c r="K24" s="111"/>
      <c r="L24" s="164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1"/>
      <c r="L27" s="16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17552.759999999998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1"/>
      <c r="L28" s="16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53">
        <f>VLOOKUP(A29,ПТО!$A$39:$D$53,2,FALSE)</f>
        <v>48848.4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1"/>
      <c r="L29" s="165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29118.6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1"/>
      <c r="L30" s="16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16328.16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1"/>
      <c r="L31" s="16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1"/>
      <c r="L32" s="165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6939.48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1"/>
      <c r="L33" s="16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30615.360000000001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1"/>
      <c r="L34" s="16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8">
        <f>ПТО!A46</f>
        <v>0</v>
      </c>
      <c r="B35" s="148"/>
      <c r="C35" s="148"/>
      <c r="D35" s="148"/>
      <c r="E35" s="148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49" t="e">
        <f>VLOOKUP(A35,ПТО!$A$39:$D$53,4,FALSE)</f>
        <v>#N/A</v>
      </c>
      <c r="J35" s="149"/>
      <c r="K35" s="111"/>
      <c r="L35" s="165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1"/>
      <c r="L36" s="165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1"/>
      <c r="L37" s="165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1"/>
      <c r="L38" s="165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1"/>
      <c r="L39" s="165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1"/>
      <c r="L40" s="165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1"/>
      <c r="L41" s="165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1"/>
      <c r="L42" s="165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обслуживание охранной сигнализации.</v>
      </c>
      <c r="B43" s="148"/>
      <c r="C43" s="148"/>
      <c r="D43" s="148"/>
      <c r="E43" s="148"/>
      <c r="F43" s="153">
        <f>VLOOKUP(A43,ПТО!$A$2:$D$31,4,FALSE)</f>
        <v>5400</v>
      </c>
      <c r="G43" s="153"/>
      <c r="H43" s="19" t="str">
        <f>VLOOKUP(A43,ПТО!$A$2:$D$31,2,FALSE)</f>
        <v>ежемесячно</v>
      </c>
      <c r="I43" s="149">
        <f>VLOOKUP(A43,ПТО!$A$2:$D$31,3,FALSE)</f>
        <v>12</v>
      </c>
      <c r="J43" s="149"/>
      <c r="K43" s="111"/>
      <c r="L43" s="165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8" t="str">
        <f>ПТО!A3</f>
        <v>Приобретение и установка таблички по пожарной безопасности.</v>
      </c>
      <c r="B44" s="148"/>
      <c r="C44" s="148"/>
      <c r="D44" s="148"/>
      <c r="E44" s="148"/>
      <c r="F44" s="153">
        <f>VLOOKUP(A44,ПТО!$A$2:$D$31,4,FALSE)</f>
        <v>250</v>
      </c>
      <c r="G44" s="153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1"/>
      <c r="L44" s="165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8" t="str">
        <f>ПТО!A4</f>
        <v>Приобретение и установка дополнительного насоса в подвальное помещение.</v>
      </c>
      <c r="B45" s="148"/>
      <c r="C45" s="148"/>
      <c r="D45" s="148"/>
      <c r="E45" s="148"/>
      <c r="F45" s="153">
        <f>VLOOKUP(A45,ПТО!$A$2:$D$31,4,FALSE)</f>
        <v>2900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1"/>
      <c r="L45" s="165"/>
      <c r="M45" s="118"/>
      <c r="N45" s="111"/>
      <c r="O45" s="23" t="str">
        <f t="shared" si="1"/>
        <v>Приобретение и установка дополнительного насоса в подвальное помещение.</v>
      </c>
      <c r="R45" s="22" t="s">
        <v>72</v>
      </c>
    </row>
    <row r="46" spans="1:18" ht="51" customHeight="1" outlineLevel="1">
      <c r="A46" s="148" t="str">
        <f>ПТО!A5</f>
        <v>Замена прибора учета электрической энергии.</v>
      </c>
      <c r="B46" s="148"/>
      <c r="C46" s="148"/>
      <c r="D46" s="148"/>
      <c r="E46" s="148"/>
      <c r="F46" s="153">
        <f>VLOOKUP(A46,ПТО!$A$2:$D$31,4,FALSE)</f>
        <v>7209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1"/>
      <c r="L46" s="165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8" t="str">
        <f>ПТО!A6</f>
        <v>Утепление торцевой стены дома (кв.13).</v>
      </c>
      <c r="B47" s="148"/>
      <c r="C47" s="148"/>
      <c r="D47" s="148"/>
      <c r="E47" s="148"/>
      <c r="F47" s="153">
        <f>VLOOKUP(A47,ПТО!$A$2:$D$31,4,FALSE)</f>
        <v>3665.1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1"/>
      <c r="L47" s="165"/>
      <c r="M47" s="118"/>
      <c r="N47" s="111"/>
      <c r="O47" s="23" t="str">
        <f t="shared" si="1"/>
        <v>Утепление торцевой стены дома (кв.13).</v>
      </c>
      <c r="R47" s="22" t="s">
        <v>72</v>
      </c>
    </row>
    <row r="48" spans="1:18" ht="51" customHeight="1" outlineLevel="1">
      <c r="A48" s="148" t="str">
        <f>ПТО!A7</f>
        <v>Ремонт подъезда.</v>
      </c>
      <c r="B48" s="148"/>
      <c r="C48" s="148"/>
      <c r="D48" s="148"/>
      <c r="E48" s="148"/>
      <c r="F48" s="153">
        <f>VLOOKUP(A48,ПТО!$A$2:$D$31,4,FALSE)</f>
        <v>170914</v>
      </c>
      <c r="G48" s="153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11"/>
      <c r="L48" s="165"/>
      <c r="M48" s="118"/>
      <c r="N48" s="111"/>
      <c r="O48" s="23" t="str">
        <f t="shared" si="1"/>
        <v>Ремонт подъезда.</v>
      </c>
      <c r="R48" s="22" t="s">
        <v>72</v>
      </c>
    </row>
    <row r="49" spans="1:18" ht="51" customHeight="1" outlineLevel="1">
      <c r="A49" s="148" t="str">
        <f>ПТО!A8</f>
        <v>Ремонт прибора учета тепловой энергии.</v>
      </c>
      <c r="B49" s="148"/>
      <c r="C49" s="148"/>
      <c r="D49" s="148"/>
      <c r="E49" s="148"/>
      <c r="F49" s="153">
        <f>VLOOKUP(A49,ПТО!$A$2:$D$31,4,FALSE)</f>
        <v>885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11"/>
      <c r="L49" s="165"/>
      <c r="M49" s="118"/>
      <c r="N49" s="111"/>
      <c r="O49" s="23" t="str">
        <f t="shared" si="1"/>
        <v>Ремонт прибора учета тепловой энергии.</v>
      </c>
      <c r="R49" s="22" t="s">
        <v>72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1"/>
      <c r="L50" s="165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1"/>
      <c r="L51" s="165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1"/>
      <c r="L52" s="165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1"/>
      <c r="L53" s="165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1"/>
      <c r="L54" s="165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1"/>
      <c r="L55" s="165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1"/>
      <c r="L56" s="165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1"/>
      <c r="L57" s="165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1"/>
      <c r="L58" s="165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1"/>
      <c r="L59" s="165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1"/>
      <c r="L60" s="165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1"/>
      <c r="L61" s="165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1"/>
      <c r="L62" s="165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1"/>
      <c r="L63" s="165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1"/>
      <c r="L64" s="165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1"/>
      <c r="L65" s="165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1"/>
      <c r="L66" s="165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1"/>
      <c r="L67" s="165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1"/>
      <c r="L68" s="165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1"/>
      <c r="L69" s="165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1"/>
      <c r="L70" s="165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8"/>
      <c r="L71" s="165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1"/>
      <c r="L72" s="165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1"/>
      <c r="L75" s="168"/>
      <c r="M75" s="111"/>
      <c r="N75" s="111"/>
      <c r="O75" s="71" t="s">
        <v>98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1"/>
      <c r="L76" s="168"/>
      <c r="M76" s="111"/>
      <c r="N76" s="111"/>
      <c r="O76" s="71" t="s">
        <v>99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1"/>
      <c r="L77" s="168"/>
      <c r="M77" s="111"/>
      <c r="N77" s="111"/>
      <c r="O77" s="71" t="s">
        <v>100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8">
        <f>VLOOKUP(O78,АО,3,FALSE)</f>
        <v>0</v>
      </c>
      <c r="K78" s="111"/>
      <c r="L78" s="168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8">
        <f t="shared" ref="J81:J90" si="2">VLOOKUP(O81,АО,3,FALSE)</f>
        <v>0</v>
      </c>
      <c r="K81" s="111"/>
      <c r="L81" s="154"/>
      <c r="M81" s="111"/>
      <c r="N81" s="111"/>
      <c r="O81" s="71" t="s">
        <v>102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8">
        <f t="shared" si="2"/>
        <v>0</v>
      </c>
      <c r="K82" s="111"/>
      <c r="L82" s="154"/>
      <c r="M82" s="111"/>
      <c r="N82" s="111"/>
      <c r="O82" s="71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8">
        <f t="shared" si="2"/>
        <v>154243.10999999999</v>
      </c>
      <c r="K83" s="111"/>
      <c r="L83" s="154"/>
      <c r="M83" s="111"/>
      <c r="N83" s="111"/>
      <c r="O83" s="71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8">
        <f t="shared" si="2"/>
        <v>0</v>
      </c>
      <c r="K84" s="111"/>
      <c r="L84" s="154"/>
      <c r="M84" s="111"/>
      <c r="N84" s="111"/>
      <c r="O84" s="71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8">
        <f t="shared" si="2"/>
        <v>0</v>
      </c>
      <c r="K85" s="111"/>
      <c r="L85" s="154"/>
      <c r="M85" s="111"/>
      <c r="N85" s="111"/>
      <c r="O85" s="71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8">
        <f t="shared" si="2"/>
        <v>156736.89000000001</v>
      </c>
      <c r="K86" s="111"/>
      <c r="L86" s="154"/>
      <c r="M86" s="111"/>
      <c r="N86" s="111"/>
      <c r="O86" s="71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1"/>
      <c r="L87" s="154"/>
      <c r="M87" s="111"/>
      <c r="N87" s="111"/>
      <c r="O87" s="71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1"/>
      <c r="L88" s="154"/>
      <c r="M88" s="111"/>
      <c r="N88" s="111"/>
      <c r="O88" s="71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1"/>
      <c r="L89" s="154"/>
      <c r="M89" s="111"/>
      <c r="N89" s="111"/>
      <c r="O89" s="71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8">
        <f t="shared" si="2"/>
        <v>0</v>
      </c>
      <c r="K90" s="111"/>
      <c r="L90" s="154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1"/>
      <c r="L93" s="111"/>
      <c r="M93" s="111"/>
      <c r="N93" s="111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141877.29000000004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124453.76315789478</v>
      </c>
      <c r="L95" s="155"/>
      <c r="O95" s="1" t="s">
        <v>112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144787.49000000002</v>
      </c>
      <c r="L96" s="155"/>
      <c r="O96" s="1" t="s">
        <v>113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55"/>
      <c r="O97" s="1" t="s">
        <v>114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141877.29000000004</v>
      </c>
      <c r="L98" s="155"/>
      <c r="O98" s="1" t="s">
        <v>115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141877.29000000004</v>
      </c>
      <c r="L99" s="155"/>
      <c r="O99" s="1" t="s">
        <v>116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117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118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69118.929999999993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5108.5683665927563</v>
      </c>
      <c r="L103" s="155"/>
      <c r="O103" s="1" t="s">
        <v>121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65345.930000000008</v>
      </c>
      <c r="L104" s="155"/>
      <c r="O104" s="1" t="s">
        <v>122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3772.9999999999854</v>
      </c>
      <c r="L105" s="155"/>
      <c r="O105" s="1" t="s">
        <v>123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69118.929999999993</v>
      </c>
      <c r="L106" s="155"/>
      <c r="O106" s="1" t="s">
        <v>124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69118.929999999993</v>
      </c>
      <c r="L107" s="155"/>
      <c r="O107" s="1" t="s">
        <v>125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126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127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78911.08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5114.1335061568379</v>
      </c>
      <c r="L111" s="155"/>
      <c r="O111" s="1" t="s">
        <v>129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72600.73</v>
      </c>
      <c r="L112" s="155"/>
      <c r="O112" s="1" t="s">
        <v>130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6310.3500000000058</v>
      </c>
      <c r="L113" s="155"/>
      <c r="O113" s="1" t="s">
        <v>131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78911.08</v>
      </c>
      <c r="L114" s="155"/>
      <c r="O114" s="1" t="s">
        <v>132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78911.08</v>
      </c>
      <c r="L115" s="155"/>
      <c r="O115" s="1" t="s">
        <v>133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135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2">
        <f>VLOOKUP("тко",АО,5,FALSE)</f>
        <v>0</v>
      </c>
      <c r="H118" s="151"/>
      <c r="I118" s="151"/>
      <c r="J118" s="151"/>
      <c r="L118" s="48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2">
        <f>VLOOKUP("гвс",АО,5,FALSE)</f>
        <v>0</v>
      </c>
      <c r="H126" s="151"/>
      <c r="I126" s="151"/>
      <c r="J126" s="151"/>
      <c r="L126" s="48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169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6" t="s">
        <v>172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20912.25</v>
      </c>
      <c r="O146" t="s">
        <v>171</v>
      </c>
    </row>
    <row r="149" spans="1:15" ht="52.5" customHeight="1">
      <c r="A149" s="171" t="s">
        <v>180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3" t="s">
        <v>181</v>
      </c>
      <c r="B154" s="173"/>
      <c r="C154" s="173"/>
      <c r="D154" s="173"/>
      <c r="E154" s="27">
        <f>ПТО!G1</f>
        <v>-185654.06</v>
      </c>
    </row>
    <row r="155" spans="1:15" ht="34.5" customHeight="1">
      <c r="A155" s="172" t="s">
        <v>185</v>
      </c>
      <c r="B155" s="172"/>
      <c r="C155" s="172"/>
      <c r="D155" s="172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обслуживание охранной сигнализации.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5400</v>
      </c>
      <c r="G158" s="153"/>
      <c r="H158" s="24" t="str">
        <f t="shared" ref="H158:H187" si="16">VLOOKUP(A158,$A$28:$J$72,8,FALSE)</f>
        <v>ежемесячно</v>
      </c>
      <c r="I158" s="149">
        <f t="shared" ref="I158:I161" si="17">VLOOKUP(A158,$A$28:$J$72,9,FALSE)</f>
        <v>12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8" t="str">
        <f t="shared" si="14"/>
        <v>Приобретение и установка таблички по пожарной безопасности.</v>
      </c>
      <c r="B159" s="148"/>
      <c r="C159" s="148"/>
      <c r="D159" s="148"/>
      <c r="E159" s="148"/>
      <c r="F159" s="153">
        <f t="shared" si="15"/>
        <v>250</v>
      </c>
      <c r="G159" s="153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8" t="str">
        <f t="shared" si="14"/>
        <v>Приобретение и установка дополнительного насоса в подвальное помещение.</v>
      </c>
      <c r="B160" s="148"/>
      <c r="C160" s="148"/>
      <c r="D160" s="148"/>
      <c r="E160" s="148"/>
      <c r="F160" s="153">
        <f t="shared" si="15"/>
        <v>2900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Приобретение и установка дополнительного насоса в подвальное помещение.</v>
      </c>
    </row>
    <row r="161" spans="1:14" ht="28.5" customHeight="1">
      <c r="A161" s="148" t="str">
        <f>IF(N161&gt;0,N161,0)</f>
        <v>Замена прибора учета электрической энергии.</v>
      </c>
      <c r="B161" s="148"/>
      <c r="C161" s="148"/>
      <c r="D161" s="148"/>
      <c r="E161" s="148"/>
      <c r="F161" s="153">
        <f t="shared" si="15"/>
        <v>7209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8" t="str">
        <f t="shared" si="14"/>
        <v>Утепление торцевой стены дома (кв.13).</v>
      </c>
      <c r="B162" s="148"/>
      <c r="C162" s="148"/>
      <c r="D162" s="148"/>
      <c r="E162" s="148"/>
      <c r="F162" s="153">
        <f t="shared" si="15"/>
        <v>3665.1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Утепление торцевой стены дома (кв.13).</v>
      </c>
    </row>
    <row r="163" spans="1:14" ht="28.5" customHeight="1">
      <c r="A163" s="148" t="str">
        <f t="shared" si="14"/>
        <v>Ремонт подъезда.</v>
      </c>
      <c r="B163" s="148"/>
      <c r="C163" s="148"/>
      <c r="D163" s="148"/>
      <c r="E163" s="148"/>
      <c r="F163" s="153">
        <f t="shared" si="15"/>
        <v>170914</v>
      </c>
      <c r="G163" s="153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72</v>
      </c>
      <c r="N163" s="1" t="str">
        <v>Ремонт подъезда.</v>
      </c>
    </row>
    <row r="164" spans="1:14" ht="28.5" customHeight="1">
      <c r="A164" s="148" t="str">
        <f t="shared" ref="A164:A187" si="18">IF(N164&gt;0,N164,0)</f>
        <v>Ремонт прибора учета тепловой энергии.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885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72</v>
      </c>
      <c r="N164" s="1" t="str">
        <v>Ремонт прибора учета тепловой энергии.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53">
        <f t="shared" si="19"/>
        <v>0</v>
      </c>
      <c r="G165" s="153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3" t="s">
        <v>184</v>
      </c>
      <c r="B190" s="173"/>
      <c r="C190" s="173"/>
      <c r="D190" s="173"/>
      <c r="E190" s="27">
        <f>SUM(F158:G187)</f>
        <v>191223.1</v>
      </c>
    </row>
    <row r="191" spans="1:14" ht="51.75" customHeight="1">
      <c r="A191" s="173" t="s">
        <v>183</v>
      </c>
      <c r="B191" s="173"/>
      <c r="C191" s="173"/>
      <c r="D191" s="173"/>
      <c r="E191" s="27">
        <f>E190+E154-E155</f>
        <v>-68588.02</v>
      </c>
    </row>
    <row r="192" spans="1:14">
      <c r="A192" s="106" t="s">
        <v>173</v>
      </c>
    </row>
    <row r="193" spans="1:10" ht="62.25" customHeight="1">
      <c r="A193" s="147" t="s">
        <v>182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50">
        <f>ПТО!G12</f>
        <v>1200</v>
      </c>
      <c r="I194" s="51" t="s">
        <v>74</v>
      </c>
    </row>
    <row r="195" spans="1:10" ht="18.75" customHeight="1">
      <c r="A195" s="145" t="str">
        <f>ПТО!F13</f>
        <v xml:space="preserve">  -  техническое обслуживание охранной сигнализации</v>
      </c>
      <c r="B195" s="145"/>
      <c r="C195" s="145"/>
      <c r="D195" s="145"/>
      <c r="E195" s="145"/>
      <c r="F195" s="145"/>
      <c r="G195" s="145"/>
      <c r="H195" s="50">
        <f>ПТО!G13</f>
        <v>5400</v>
      </c>
      <c r="I195" s="51" t="s">
        <v>74</v>
      </c>
    </row>
    <row r="196" spans="1:10" ht="18.75" customHeight="1">
      <c r="A196" s="145" t="str">
        <f>ПТО!F14</f>
        <v xml:space="preserve">  -  установка системы видеонаблюдения</v>
      </c>
      <c r="B196" s="145"/>
      <c r="C196" s="145"/>
      <c r="D196" s="145"/>
      <c r="E196" s="145"/>
      <c r="F196" s="145"/>
      <c r="G196" s="145"/>
      <c r="H196" s="50">
        <f>ПТО!G14</f>
        <v>40000</v>
      </c>
      <c r="I196" s="51" t="s">
        <v>74</v>
      </c>
    </row>
    <row r="197" spans="1:10" ht="39" customHeight="1">
      <c r="A197" s="145" t="str">
        <f>ПТО!F15</f>
        <v xml:space="preserve">  -  установка газонного ограждения</v>
      </c>
      <c r="B197" s="145"/>
      <c r="C197" s="145"/>
      <c r="D197" s="145"/>
      <c r="E197" s="145"/>
      <c r="F197" s="145"/>
      <c r="G197" s="145"/>
      <c r="H197" s="50">
        <f>ПТО!G15</f>
        <v>70000</v>
      </c>
      <c r="I197" s="51" t="s">
        <v>74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50">
        <f>ПТО!G16</f>
        <v>0</v>
      </c>
      <c r="I198" s="53" t="s">
        <v>74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50">
        <f>ПТО!G17</f>
        <v>0</v>
      </c>
      <c r="I199" s="51" t="s">
        <v>74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50">
        <f>ПТО!G18</f>
        <v>0</v>
      </c>
      <c r="I200" s="51" t="s">
        <v>74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0">
        <f>ПТО!G19</f>
        <v>0</v>
      </c>
      <c r="I201" s="51" t="s">
        <v>74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0">
        <f>ПТО!G20</f>
        <v>0</v>
      </c>
      <c r="I202" s="51" t="s">
        <v>74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0">
        <f>ПТО!G21</f>
        <v>0</v>
      </c>
      <c r="I203" s="51" t="s">
        <v>74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0">
        <f>ПТО!G22</f>
        <v>0</v>
      </c>
      <c r="I204" s="51" t="s">
        <v>74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0">
        <f>ПТО!G23</f>
        <v>0</v>
      </c>
      <c r="I205" s="51" t="s">
        <v>74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0">
        <f>ПТО!G24</f>
        <v>0</v>
      </c>
      <c r="I206" s="51" t="s">
        <v>74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0">
        <f>ПТО!G25</f>
        <v>0</v>
      </c>
      <c r="I207" s="51" t="s">
        <v>74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0">
        <f>ПТО!G26</f>
        <v>0</v>
      </c>
      <c r="I208" s="51" t="s">
        <v>74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0">
        <f>ПТО!G27</f>
        <v>0</v>
      </c>
      <c r="I209" s="51" t="s">
        <v>74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0">
        <f>ПТО!G28</f>
        <v>0</v>
      </c>
      <c r="I210" s="51" t="s">
        <v>74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0">
        <f>ПТО!G29</f>
        <v>0</v>
      </c>
      <c r="I211" s="51" t="s">
        <v>74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0">
        <f>ПТО!G30</f>
        <v>0</v>
      </c>
      <c r="I212" s="51" t="s">
        <v>74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116600</v>
      </c>
      <c r="I214" s="57" t="s">
        <v>76</v>
      </c>
    </row>
  </sheetData>
  <sheetProtection algorithmName="SHA-512" hashValue="6lg8TUa6S0k6qMo+kbfozEr/Q/ZXdcOd4SdcEA0yT+Z+Mz9bErIhnEfP+Kz5ZprjoE1MNfTT6QTlQhgVfhc2wQ==" saltValue="YseBH5hSoftN2cAzBxVkk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-185654.06</f>
        <v>-185654.06</v>
      </c>
    </row>
    <row r="2" spans="1:12" ht="18.75" customHeight="1">
      <c r="A2" s="123" t="s">
        <v>179</v>
      </c>
      <c r="B2" s="122" t="s">
        <v>176</v>
      </c>
      <c r="C2" s="120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188</v>
      </c>
      <c r="B3" s="125" t="s">
        <v>187</v>
      </c>
      <c r="C3" s="126">
        <v>1</v>
      </c>
      <c r="D3" s="127">
        <v>250</v>
      </c>
      <c r="E3" s="128" t="s">
        <v>189</v>
      </c>
      <c r="F3" s="30"/>
      <c r="G3" s="30"/>
      <c r="L3" s="33" t="str">
        <f t="shared" si="0"/>
        <v>ТР</v>
      </c>
    </row>
    <row r="4" spans="1:12" ht="18.75" customHeight="1">
      <c r="A4" s="124" t="s">
        <v>190</v>
      </c>
      <c r="B4" s="129" t="s">
        <v>187</v>
      </c>
      <c r="C4" s="43">
        <v>1</v>
      </c>
      <c r="D4" s="47">
        <v>2900</v>
      </c>
      <c r="E4" s="45" t="s">
        <v>191</v>
      </c>
      <c r="F4" s="30"/>
      <c r="G4" s="30"/>
      <c r="L4" s="33" t="str">
        <f t="shared" si="0"/>
        <v>ТР</v>
      </c>
    </row>
    <row r="5" spans="1:12" ht="18.75" customHeight="1">
      <c r="A5" s="130" t="s">
        <v>193</v>
      </c>
      <c r="B5" s="131" t="s">
        <v>187</v>
      </c>
      <c r="C5" s="132">
        <v>1</v>
      </c>
      <c r="D5" s="133">
        <v>7209</v>
      </c>
      <c r="E5" s="134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9" t="s">
        <v>186</v>
      </c>
      <c r="B6" s="140" t="s">
        <v>187</v>
      </c>
      <c r="C6" s="120">
        <v>1</v>
      </c>
      <c r="D6" s="141">
        <v>3665.1</v>
      </c>
      <c r="E6" s="142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192</v>
      </c>
      <c r="B7" s="138" t="s">
        <v>187</v>
      </c>
      <c r="C7" s="43">
        <v>1</v>
      </c>
      <c r="D7" s="47">
        <v>170914</v>
      </c>
      <c r="E7" s="45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37" t="s">
        <v>196</v>
      </c>
      <c r="B8" s="136" t="s">
        <v>187</v>
      </c>
      <c r="C8" s="132">
        <v>1</v>
      </c>
      <c r="D8" s="133">
        <v>885</v>
      </c>
      <c r="E8" s="134" t="s">
        <v>195</v>
      </c>
      <c r="F8" s="46"/>
      <c r="G8" s="46"/>
      <c r="K8" s="44"/>
      <c r="L8" s="33" t="str">
        <f t="shared" si="0"/>
        <v>ТР</v>
      </c>
    </row>
    <row r="9" spans="1:12">
      <c r="A9" s="135"/>
      <c r="B9" s="136"/>
      <c r="C9" s="132"/>
      <c r="D9" s="133"/>
      <c r="E9" s="134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5400</v>
      </c>
      <c r="L13" s="33">
        <f t="shared" si="0"/>
        <v>0</v>
      </c>
    </row>
    <row r="14" spans="1:12" ht="15.75">
      <c r="A14" s="30"/>
      <c r="F14" s="143" t="s">
        <v>199</v>
      </c>
      <c r="G14" s="144">
        <v>40000</v>
      </c>
      <c r="L14" s="33">
        <f t="shared" si="0"/>
        <v>0</v>
      </c>
    </row>
    <row r="15" spans="1:12" ht="15.75">
      <c r="A15" s="30"/>
      <c r="F15" s="143" t="s">
        <v>200</v>
      </c>
      <c r="G15" s="144">
        <v>70000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17552.759999999998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17552.759999999998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48848.4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48848.4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30615.360000000001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NCPe6ZTCONZ/pNdnPv+h8TQ1NNmvzgENTH3w302KFhD7Jru2weTQqRZeSL1912r5DXtBuIWqx3fKl34FvbHkrg==" saltValue="y8EDtSE8PGGzfOli47txG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1133.9000000000001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120112.16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228700.28000000003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154543.22000000003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74157.060000000012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253181.19000000003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253181.19000000003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253181.19000000003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95631.250000000029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5"/>
      <c r="N26" s="64"/>
    </row>
    <row r="27" spans="1:15" ht="18.75" customHeight="1">
      <c r="A27" s="71" t="s">
        <v>104</v>
      </c>
      <c r="B27" s="76" t="s">
        <v>4</v>
      </c>
      <c r="C27" s="87">
        <v>154243.10999999999</v>
      </c>
      <c r="D27" s="82" t="s">
        <v>60</v>
      </c>
      <c r="E27" s="65"/>
      <c r="F27" s="65"/>
      <c r="G27" s="65"/>
      <c r="H27" s="65"/>
      <c r="I27" s="65"/>
      <c r="J27" s="65"/>
      <c r="M27" s="17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5"/>
      <c r="N29" s="64"/>
    </row>
    <row r="30" spans="1:15" ht="18.75" customHeight="1">
      <c r="A30" s="71" t="s">
        <v>107</v>
      </c>
      <c r="B30" s="76" t="s">
        <v>18</v>
      </c>
      <c r="C30" s="87">
        <v>156736.89000000001</v>
      </c>
      <c r="D30" s="82" t="s">
        <v>66</v>
      </c>
      <c r="E30" s="65"/>
      <c r="F30" s="65"/>
      <c r="G30" s="65"/>
      <c r="H30" s="65"/>
      <c r="I30" s="65"/>
      <c r="J30" s="65"/>
      <c r="M30" s="17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141877.29000000004</v>
      </c>
      <c r="F37" s="95" t="s">
        <v>166</v>
      </c>
      <c r="G37" s="67"/>
      <c r="H37" s="67"/>
      <c r="I37" s="67"/>
      <c r="L37" s="64"/>
      <c r="M37" s="17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124453.76315789478</v>
      </c>
      <c r="D38" s="95" t="s">
        <v>164</v>
      </c>
      <c r="E38" s="69"/>
      <c r="G38" s="68"/>
      <c r="H38" s="68"/>
      <c r="L38" s="64"/>
      <c r="M38" s="17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144787.49000000002</v>
      </c>
      <c r="D39" s="95" t="s">
        <v>165</v>
      </c>
      <c r="E39" s="69"/>
      <c r="G39" s="68"/>
      <c r="H39" s="68"/>
      <c r="L39" s="64"/>
      <c r="M39" s="17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141877.29000000004</v>
      </c>
      <c r="D41" s="81" t="s">
        <v>59</v>
      </c>
      <c r="E41" s="69"/>
      <c r="G41" s="68"/>
      <c r="H41" s="68"/>
      <c r="L41" s="64"/>
      <c r="M41" s="17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141877.29000000004</v>
      </c>
      <c r="D42" s="81" t="s">
        <v>59</v>
      </c>
      <c r="E42" s="69"/>
      <c r="G42" s="68"/>
      <c r="H42" s="68"/>
      <c r="L42" s="64"/>
      <c r="M42" s="17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4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69118.929999999993</v>
      </c>
      <c r="F45" s="95" t="s">
        <v>166</v>
      </c>
      <c r="G45" s="67"/>
      <c r="H45" s="67"/>
      <c r="L45" s="64"/>
      <c r="M45" s="17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5108.5683665927563</v>
      </c>
      <c r="D46" s="95" t="s">
        <v>167</v>
      </c>
      <c r="E46" s="69"/>
      <c r="G46" s="68"/>
      <c r="H46" s="68"/>
      <c r="L46" s="64"/>
      <c r="M46" s="17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65345.930000000008</v>
      </c>
      <c r="D47" s="95" t="s">
        <v>165</v>
      </c>
      <c r="E47" s="69"/>
      <c r="G47" s="68"/>
      <c r="H47" s="68"/>
      <c r="L47" s="64"/>
      <c r="M47" s="17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3772.9999999999854</v>
      </c>
      <c r="D48" s="81" t="s">
        <v>59</v>
      </c>
      <c r="E48" s="69"/>
      <c r="G48" s="68"/>
      <c r="H48" s="68"/>
      <c r="L48" s="64"/>
      <c r="M48" s="17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69118.929999999993</v>
      </c>
      <c r="D49" s="81" t="s">
        <v>59</v>
      </c>
      <c r="E49" s="69"/>
      <c r="G49" s="68"/>
      <c r="H49" s="68"/>
      <c r="L49" s="64"/>
      <c r="M49" s="17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69118.929999999993</v>
      </c>
      <c r="D50" s="81" t="s">
        <v>59</v>
      </c>
      <c r="E50" s="69"/>
      <c r="G50" s="68"/>
      <c r="H50" s="68"/>
      <c r="L50" s="64"/>
      <c r="M50" s="17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4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78911.08</v>
      </c>
      <c r="F53" s="95" t="s">
        <v>166</v>
      </c>
      <c r="G53" s="67"/>
      <c r="H53" s="67"/>
      <c r="L53" s="64"/>
      <c r="M53" s="174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5114.1335061568379</v>
      </c>
      <c r="D54" s="95" t="s">
        <v>167</v>
      </c>
      <c r="E54" s="70"/>
      <c r="F54" s="90"/>
      <c r="G54" s="65"/>
      <c r="H54" s="65"/>
      <c r="L54" s="64"/>
      <c r="M54" s="17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72600.73</v>
      </c>
      <c r="D55" s="95" t="s">
        <v>165</v>
      </c>
      <c r="E55" s="70"/>
      <c r="G55" s="65"/>
      <c r="H55" s="65"/>
      <c r="L55" s="64"/>
      <c r="M55" s="17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6310.3500000000058</v>
      </c>
      <c r="D56" s="81" t="s">
        <v>59</v>
      </c>
      <c r="E56" s="70"/>
      <c r="G56" s="65"/>
      <c r="H56" s="65"/>
      <c r="L56" s="64"/>
      <c r="M56" s="17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78911.08</v>
      </c>
      <c r="D57" s="81" t="s">
        <v>59</v>
      </c>
      <c r="E57" s="70"/>
      <c r="G57" s="65"/>
      <c r="H57" s="65"/>
      <c r="L57" s="64"/>
      <c r="M57" s="17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78911.08</v>
      </c>
      <c r="D58" s="81" t="s">
        <v>59</v>
      </c>
      <c r="E58" s="70"/>
      <c r="G58" s="65"/>
      <c r="H58" s="65"/>
      <c r="L58" s="64"/>
      <c r="M58" s="17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20912.25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2021-03-26T07:24:27Z</dcterms:modified>
</cp:coreProperties>
</file>