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L14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6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19" i="1" l="1"/>
  <c r="A123" i="1"/>
  <c r="A118" i="1"/>
  <c r="D118" i="1"/>
  <c r="A120" i="1"/>
  <c r="A124" i="1"/>
  <c r="F118" i="1"/>
  <c r="A121" i="1"/>
  <c r="A125" i="1"/>
  <c r="A115" i="1"/>
  <c r="F134" i="1"/>
  <c r="A137" i="1"/>
  <c r="A141" i="1"/>
  <c r="A110" i="1"/>
  <c r="A112" i="1"/>
  <c r="A138" i="1"/>
  <c r="A114" i="1"/>
  <c r="A111" i="1"/>
  <c r="D110" i="1"/>
  <c r="A116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<sst xmlns="http://schemas.openxmlformats.org/spreadsheetml/2006/main" count="556" uniqueCount="204">
  <si>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</si>
  <si>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</si>
  <si>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</si>
  <si>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</si>
  <si>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</si>
  <si>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</si>
  <si>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</si>
  <si>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</si>
  <si>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</si>
  <si>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</si>
  <si>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</si>
  <si>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</si>
  <si>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</si>
  <si>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</si>
  <si>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</si>
  <si>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</si>
  <si>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</si>
  <si>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</si>
  <si>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</si>
  <si>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</si>
  <si>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</si>
  <si>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</si>
  <si>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</si>
  <si>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</si>
  <si>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</si>
  <si>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</si>
  <si>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</si>
  <si>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</si>
  <si>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</si>
  <si>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</si>
  <si>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</si>
  <si>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</si>
  <si>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</si>
  <si>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</si>
  <si>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</si>
  <si>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</si>
  <si>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</si>
  <si>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</si>
  <si>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</si>
  <si>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</si>
  <si>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</si>
  <si>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</si>
  <si>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</si>
  <si>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</si>
  <si>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</si>
  <si>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</si>
  <si>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</si>
  <si>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</si>
  <si>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</si>
  <si>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</si>
  <si>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</si>
  <si>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</si>
  <si>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</si>
  <si>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</si>
  <si>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</si>
  <si>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</si>
  <si>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</si>
  <si>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</si>
  <si>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</si>
  <si>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</si>
  <si>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</si>
  <si>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</si>
  <si>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</si>
  <si>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</si>
  <si>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</si>
  <si>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</si>
  <si>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</si>
  <si>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</si>
  <si>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</si>
  <si>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</si>
  <si>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</si>
  <si>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</si>
  <si>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</si>
  <si>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</si>
  <si>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</si>
  <si>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</si>
  <si>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</si>
  <si>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</si>
  <si>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</si>
  <si>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</si>
  <si>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</si>
  <si>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</si>
  <si>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</si>
  <si>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</si>
  <si>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</si>
  <si>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</si>
  <si>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</si>
  <si>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</si>
  <si>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</si>
  <si>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</si>
  <si>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</si>
  <si>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</si>
  <si>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</si>
  <si>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</si>
  <si>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</si>
  <si>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</si>
  <si>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</si>
  <si>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</si>
  <si>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</si>
  <si>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</si>
  <si>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</si>
  <si>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</si>
  <si>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</si>
  <si>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</si>
  <si>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</si>
  <si>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</si>
  <si>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</si>
  <si>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</si>
  <si>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</si>
  <si>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</si>
  <si>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</si>
  <si>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</si>
  <si>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</si>
  <si>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</si>
  <si>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</si>
  <si>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</si>
  <si>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</si>
  <si>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</si>
  <si>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</si>
  <si>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</si>
  <si>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</si>
  <si>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</si>
  <si>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</si>
  <si>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</si>
  <si>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</si>
  <si>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</si>
  <si>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</si>
  <si>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</si>
  <si>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</si>
  <si>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</si>
  <si>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</si>
  <si>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</si>
  <si>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</si>
  <si>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</si>
  <si>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</si>
  <si>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</si>
  <si>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</si>
  <si>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</si>
  <si>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</si>
  <si>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</si>
  <si>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</si>
  <si>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</si>
  <si>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</si>
  <si>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</si>
  <si>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</si>
  <si>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</si>
  <si>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</si>
  <si>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</si>
  <si>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</si>
  <si>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</si>
  <si>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</si>
  <si>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</si>
  <si>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</si>
  <si>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</si>
  <si>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</si>
  <si>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</si>
  <si>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</si>
  <si>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</si>
  <si>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</si>
  <si>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</si>
  <si>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</si>
  <si>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</si>
  <si>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</si>
  <si>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</si>
  <si>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</si>
  <si>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</si>
  <si>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</si>
  <si>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</si>
  <si>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</si>
  <si>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</si>
  <si>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</si>
  <si>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</si>
  <si>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</si>
  <si>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</si>
  <si>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</si>
  <si>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81</t>
  </si>
  <si>
    <t>ежемесячно</t>
  </si>
  <si>
    <t>площадь дома</t>
  </si>
  <si>
    <t>Отчет об исполнении договора управления многоквартирного дома 
Березовый, 81 в части текущего ремонта</t>
  </si>
  <si>
    <t xml:space="preserve">  -  техническое обслуживание охранной сигнализации</t>
  </si>
  <si>
    <t xml:space="preserve">  -  ремонт подъезда</t>
  </si>
  <si>
    <t>Техническое обслуживание охранной сигнализации.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</si>
  <si>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</si>
  <si>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</si>
  <si>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</si>
  <si>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</si>
  <si>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</si>
  <si>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ОДПУ ХВС.</t>
  </si>
  <si>
    <t>разово</t>
  </si>
  <si>
    <t>АВР 1/20 от 28.01.2020, Решение</t>
  </si>
  <si>
    <t>Монтаж дополнительных камер системы видеонаблюдения.</t>
  </si>
  <si>
    <t>АВР 2/20 от 06.02.2020, Решение, счет №1 от 27.01.2020</t>
  </si>
  <si>
    <t>Ремонт блока управления откатных ворот.</t>
  </si>
  <si>
    <t>Приобретение и установка таблички по пожарной безопасности.</t>
  </si>
  <si>
    <t>Аварийная замена соединений (американок) полотенцесушителя (кв. 81).</t>
  </si>
  <si>
    <t>АВР 3/20 от 05.03.2020, счет от 12.03.2020</t>
  </si>
  <si>
    <t>АВР 4/20 от 10.04.2020, Решение, счет №1420 от 10.03.2020</t>
  </si>
  <si>
    <t>АВР 6/20 от 19.03.2020, заявление, Акт</t>
  </si>
  <si>
    <t>Замена прибора учета электрической энергии.</t>
  </si>
  <si>
    <t>АВР 5/20 от 07.07.2020</t>
  </si>
  <si>
    <t>АВР 7/20 от 07.12.2020, счет №29 от 05.02.2020</t>
  </si>
  <si>
    <t>Ремонт системы видеонаблюдения.</t>
  </si>
  <si>
    <t>АВР 8/20 от 21.12.2020, Решение, счет №175 от 04.12.2020</t>
  </si>
  <si>
    <t>Изготовление баннера на откатные ворота.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</si>
</sst>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5" applyFill="1" applyBorder="1" applyAlignment="1">
      <alignment horizontal="center" vertical="center"/>
    </xf>
    <xf numFmtId="4" fontId="12" fillId="0" borderId="0" xfId="5" applyNumberFormat="1" applyBorder="1" applyAlignment="1"/>
    <xf numFmtId="4" fontId="12" fillId="0" borderId="0" xfId="5" applyNumberFormat="1" applyFill="1" applyBorder="1" applyAlignment="1"/>
    <xf numFmtId="0" fontId="12" fillId="0" borderId="0" xfId="5" applyFill="1" applyBorder="1" applyAlignment="1">
      <alignment horizontal="center"/>
    </xf>
    <xf numFmtId="0" fontId="12" fillId="0" borderId="0" xfId="5" applyFill="1" applyBorder="1" applyAlignment="1"/>
    <xf numFmtId="4" fontId="16" fillId="0" borderId="5" xfId="0" applyNumberFormat="1" applyFont="1" applyBorder="1" applyAlignment="1">
      <alignment horizontal="center" vertical="center" wrapText="1"/>
    </xf>
    <xf numFmtId="0" fontId="11" fillId="0" borderId="0" xfId="9" applyFill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9" applyFont="1" applyFill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1" fontId="3" fillId="0" borderId="0" xfId="10" applyNumberFormat="1" applyFill="1" applyBorder="1" applyAlignment="1">
      <alignment horizontal="center"/>
    </xf>
    <xf numFmtId="4" fontId="3" fillId="0" borderId="0" xfId="10" applyNumberFormat="1" applyFill="1" applyBorder="1" applyAlignment="1"/>
    <xf numFmtId="0" fontId="3" fillId="0" borderId="0" xfId="10" applyFont="1" applyFill="1" applyBorder="1"/>
    <xf numFmtId="0" fontId="5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4" applyFont="1" applyFill="1" applyBorder="1" applyAlignment="1"/>
    <xf numFmtId="0" fontId="2" fillId="0" borderId="0" xfId="11" applyFont="1" applyFill="1" applyBorder="1" applyAlignment="1"/>
    <xf numFmtId="0" fontId="2" fillId="0" borderId="0" xfId="11" applyFont="1" applyFill="1" applyBorder="1" applyAlignment="1">
      <alignment horizontal="center"/>
    </xf>
    <xf numFmtId="0" fontId="26" fillId="0" borderId="0" xfId="11" applyFont="1" applyFill="1" applyBorder="1" applyAlignment="1">
      <alignment horizontal="center"/>
    </xf>
    <xf numFmtId="4" fontId="26" fillId="0" borderId="0" xfId="11" applyNumberFormat="1" applyFont="1" applyFill="1" applyBorder="1" applyAlignment="1"/>
    <xf numFmtId="4" fontId="26" fillId="0" borderId="0" xfId="0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4 2" xfId="11"/>
    <cellStyle name="Обычный 5" xfId="5"/>
    <cellStyle name="Обычный 5 4" xfId="10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7" sqref="K1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7" t="s">
        <v>175</v>
      </c>
      <c r="B2" s="167"/>
      <c r="C2" s="167"/>
      <c r="D2" s="167"/>
      <c r="E2" s="167"/>
      <c r="F2" s="167"/>
      <c r="G2" s="167"/>
      <c r="H2" s="167"/>
      <c r="I2" s="167"/>
      <c r="J2" s="16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9"/>
      <c r="L8" s="168"/>
      <c r="M8" s="109"/>
      <c r="N8" s="109"/>
      <c r="O8" s="71" t="s">
        <v>81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9"/>
      <c r="L9" s="168"/>
      <c r="M9" s="109"/>
      <c r="N9" s="109"/>
      <c r="O9" s="71" t="s">
        <v>82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83942.43</v>
      </c>
      <c r="K10" s="109"/>
      <c r="L10" s="168"/>
      <c r="M10" s="109"/>
      <c r="N10" s="109"/>
      <c r="O10" s="71" t="s">
        <v>83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227596.52000000002</v>
      </c>
      <c r="K11" s="109"/>
      <c r="L11" s="168"/>
      <c r="M11" s="109"/>
      <c r="N11" s="109"/>
      <c r="O11" s="71" t="s">
        <v>84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153491.78000000003</v>
      </c>
      <c r="K12" s="109"/>
      <c r="L12" s="168"/>
      <c r="M12" s="109"/>
      <c r="N12" s="109"/>
      <c r="O12" s="71" t="s">
        <v>85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74104.739999999991</v>
      </c>
      <c r="K13" s="109"/>
      <c r="L13" s="168"/>
      <c r="M13" s="109"/>
      <c r="N13" s="109"/>
      <c r="O13" s="71" t="s">
        <v>86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9"/>
      <c r="L14" s="168"/>
      <c r="M14" s="109"/>
      <c r="N14" s="109"/>
      <c r="O14" s="71" t="s">
        <v>87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244568.89</v>
      </c>
      <c r="K15" s="109"/>
      <c r="L15" s="168"/>
      <c r="M15" s="109"/>
      <c r="N15" s="109"/>
      <c r="O15" s="71" t="s">
        <v>88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244568.89</v>
      </c>
      <c r="K16" s="109"/>
      <c r="L16" s="168"/>
      <c r="M16" s="109"/>
      <c r="N16" s="109"/>
      <c r="O16" s="71" t="s">
        <v>89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9"/>
      <c r="L17" s="168"/>
      <c r="M17" s="109"/>
      <c r="N17" s="109"/>
      <c r="O17" s="71" t="s">
        <v>90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9"/>
      <c r="L18" s="168"/>
      <c r="M18" s="109"/>
      <c r="N18" s="109"/>
      <c r="O18" s="71" t="s">
        <v>91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9"/>
      <c r="L19" s="168"/>
      <c r="M19" s="109"/>
      <c r="N19" s="109"/>
      <c r="O19" s="71" t="s">
        <v>92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9"/>
      <c r="L20" s="168"/>
      <c r="M20" s="109"/>
      <c r="N20" s="109"/>
      <c r="O20" s="71" t="s">
        <v>93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244568.89</v>
      </c>
      <c r="K21" s="109"/>
      <c r="L21" s="168"/>
      <c r="M21" s="109"/>
      <c r="N21" s="109"/>
      <c r="O21" s="71" t="s">
        <v>94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9"/>
      <c r="L22" s="168"/>
      <c r="M22" s="109"/>
      <c r="N22" s="109"/>
      <c r="O22" s="71" t="s">
        <v>95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9"/>
      <c r="L23" s="168"/>
      <c r="M23" s="109"/>
      <c r="N23" s="109"/>
      <c r="O23" s="71" t="s">
        <v>96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66970.06</v>
      </c>
      <c r="K24" s="109"/>
      <c r="L24" s="168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9"/>
      <c r="L27" s="16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13597.2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6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7">
        <f>VLOOKUP(A29,ПТО!$A$39:$D$53,2,FALSE)</f>
        <v>54252.84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69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29097.96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6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16316.64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6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6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6934.56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6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30593.759999999998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6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7" t="e">
        <f>VLOOKUP(A35,ПТО!$A$39:$D$53,2,FALSE)</f>
        <v>#N/A</v>
      </c>
      <c r="G35" s="157"/>
      <c r="H35" s="42" t="e">
        <f>VLOOKUP(A35,ПТО!$A$39:$D$53,3,FALSE)</f>
        <v>#N/A</v>
      </c>
      <c r="I35" s="153" t="e">
        <f>VLOOKUP(A35,ПТО!$A$39:$D$53,4,FALSE)</f>
        <v>#N/A</v>
      </c>
      <c r="J35" s="153"/>
      <c r="K35" s="109"/>
      <c r="L35" s="169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69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69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69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69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69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69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69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7">
        <f>VLOOKUP(A43,ПТО!$A$2:$D$31,4,FALSE)</f>
        <v>5438.88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09"/>
      <c r="L43" s="169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Приобретение и установка ОДПУ ХВС.</v>
      </c>
      <c r="B44" s="152"/>
      <c r="C44" s="152"/>
      <c r="D44" s="152"/>
      <c r="E44" s="152"/>
      <c r="F44" s="157">
        <f>VLOOKUP(A44,ПТО!$A$2:$D$31,4,FALSE)</f>
        <v>2035.72</v>
      </c>
      <c r="G44" s="157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09"/>
      <c r="L44" s="169"/>
      <c r="M44" s="116"/>
      <c r="N44" s="109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2" t="str">
        <f>ПТО!A4</f>
        <v>Монтаж дополнительных камер системы видеонаблюдения.</v>
      </c>
      <c r="B45" s="152"/>
      <c r="C45" s="152"/>
      <c r="D45" s="152"/>
      <c r="E45" s="152"/>
      <c r="F45" s="157">
        <f>VLOOKUP(A45,ПТО!$A$2:$D$31,4,FALSE)</f>
        <v>51612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69"/>
      <c r="M45" s="116"/>
      <c r="N45" s="109"/>
      <c r="O45" s="23" t="str">
        <f t="shared" si="1"/>
        <v>Монтаж дополнительных камер системы видеонаблюдения.</v>
      </c>
      <c r="R45" s="22" t="s">
        <v>72</v>
      </c>
    </row>
    <row r="46" spans="1:18" ht="51" customHeight="1" outlineLevel="1">
      <c r="A46" s="152" t="str">
        <f>ПТО!A5</f>
        <v>Приобретение и установка таблички по пожарной безопасности.</v>
      </c>
      <c r="B46" s="152"/>
      <c r="C46" s="152"/>
      <c r="D46" s="152"/>
      <c r="E46" s="152"/>
      <c r="F46" s="157">
        <f>VLOOKUP(A46,ПТО!$A$2:$D$31,4,FALSE)</f>
        <v>250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9"/>
      <c r="L46" s="169"/>
      <c r="M46" s="116"/>
      <c r="N46" s="109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52" t="str">
        <f>ПТО!A6</f>
        <v>Изготовление баннера на откатные ворота.</v>
      </c>
      <c r="B47" s="152"/>
      <c r="C47" s="152"/>
      <c r="D47" s="152"/>
      <c r="E47" s="152"/>
      <c r="F47" s="157">
        <f>VLOOKUP(A47,ПТО!$A$2:$D$31,4,FALSE)</f>
        <v>1266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9"/>
      <c r="L47" s="169"/>
      <c r="M47" s="116"/>
      <c r="N47" s="109"/>
      <c r="O47" s="23" t="str">
        <f t="shared" si="1"/>
        <v>Изготовление баннера на откатные ворота.</v>
      </c>
      <c r="R47" s="22" t="s">
        <v>72</v>
      </c>
    </row>
    <row r="48" spans="1:18" ht="51" customHeight="1" outlineLevel="1">
      <c r="A48" s="152" t="str">
        <f>ПТО!A7</f>
        <v>Замена прибора учета электрической энергии.</v>
      </c>
      <c r="B48" s="152"/>
      <c r="C48" s="152"/>
      <c r="D48" s="152"/>
      <c r="E48" s="152"/>
      <c r="F48" s="157">
        <f>VLOOKUP(A48,ПТО!$A$2:$D$31,4,FALSE)</f>
        <v>7209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9"/>
      <c r="L48" s="169"/>
      <c r="M48" s="116"/>
      <c r="N48" s="109"/>
      <c r="O48" s="23" t="str">
        <f t="shared" si="1"/>
        <v>Замена прибора учета электрической энергии.</v>
      </c>
      <c r="R48" s="22" t="s">
        <v>72</v>
      </c>
    </row>
    <row r="49" spans="1:18" ht="51" customHeight="1" outlineLevel="1">
      <c r="A49" s="152" t="str">
        <f>ПТО!A8</f>
        <v>Аварийная замена соединений (американок) полотенцесушителя (кв. 81).</v>
      </c>
      <c r="B49" s="152"/>
      <c r="C49" s="152"/>
      <c r="D49" s="152"/>
      <c r="E49" s="152"/>
      <c r="F49" s="157">
        <f>VLOOKUP(A49,ПТО!$A$2:$D$31,4,FALSE)</f>
        <v>900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9"/>
      <c r="L49" s="169"/>
      <c r="M49" s="116"/>
      <c r="N49" s="109"/>
      <c r="O49" s="23" t="str">
        <f t="shared" si="1"/>
        <v>Аварийная замена соединений (американок) полотенцесушителя (кв. 81).</v>
      </c>
      <c r="R49" s="22" t="s">
        <v>72</v>
      </c>
    </row>
    <row r="50" spans="1:18" ht="51" customHeight="1" outlineLevel="1">
      <c r="A50" s="152" t="str">
        <f>ПТО!A9</f>
        <v>Ремонт блока управления откатных ворот.</v>
      </c>
      <c r="B50" s="152"/>
      <c r="C50" s="152"/>
      <c r="D50" s="152"/>
      <c r="E50" s="152"/>
      <c r="F50" s="157">
        <f>VLOOKUP(A50,ПТО!$A$2:$D$31,4,FALSE)</f>
        <v>5000</v>
      </c>
      <c r="G50" s="157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9"/>
      <c r="L50" s="169"/>
      <c r="M50" s="116"/>
      <c r="N50" s="109"/>
      <c r="O50" s="23" t="str">
        <f t="shared" si="1"/>
        <v>Ремонт блока управления откатных ворот.</v>
      </c>
      <c r="R50" s="22" t="s">
        <v>72</v>
      </c>
    </row>
    <row r="51" spans="1:18" ht="51" customHeight="1" outlineLevel="1">
      <c r="A51" s="152" t="str">
        <f>ПТО!A10</f>
        <v>Ремонт системы видеонаблюдения.</v>
      </c>
      <c r="B51" s="152"/>
      <c r="C51" s="152"/>
      <c r="D51" s="152"/>
      <c r="E51" s="152"/>
      <c r="F51" s="157">
        <f>VLOOKUP(A51,ПТО!$A$2:$D$31,4,FALSE)</f>
        <v>8300</v>
      </c>
      <c r="G51" s="157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9"/>
      <c r="L51" s="169"/>
      <c r="M51" s="116"/>
      <c r="N51" s="109"/>
      <c r="O51" s="23" t="str">
        <f t="shared" si="1"/>
        <v>Ремонт системы видеонаблюдения.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69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69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69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69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69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69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69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69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69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69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69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69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69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69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69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69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69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69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69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69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72"/>
      <c r="M75" s="109"/>
      <c r="N75" s="109"/>
      <c r="O75" s="71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72"/>
      <c r="M76" s="109"/>
      <c r="N76" s="109"/>
      <c r="O76" s="71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72"/>
      <c r="M77" s="109"/>
      <c r="N77" s="109"/>
      <c r="O77" s="71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09"/>
      <c r="L78" s="172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8">
        <f t="shared" ref="J81:J90" si="2">VLOOKUP(O81,АО,3,FALSE)</f>
        <v>0</v>
      </c>
      <c r="K81" s="109"/>
      <c r="L81" s="158"/>
      <c r="M81" s="109"/>
      <c r="N81" s="109"/>
      <c r="O81" s="71" t="s">
        <v>102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8">
        <f t="shared" si="2"/>
        <v>0</v>
      </c>
      <c r="K82" s="109"/>
      <c r="L82" s="158"/>
      <c r="M82" s="109"/>
      <c r="N82" s="109"/>
      <c r="O82" s="71" t="s">
        <v>103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70788.75</v>
      </c>
      <c r="K83" s="109"/>
      <c r="L83" s="158"/>
      <c r="M83" s="109"/>
      <c r="N83" s="109"/>
      <c r="O83" s="71" t="s">
        <v>104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09"/>
      <c r="L84" s="158"/>
      <c r="M84" s="109"/>
      <c r="N84" s="109"/>
      <c r="O84" s="71" t="s">
        <v>105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09"/>
      <c r="L85" s="158"/>
      <c r="M85" s="109"/>
      <c r="N85" s="109"/>
      <c r="O85" s="71" t="s">
        <v>106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63465.32</v>
      </c>
      <c r="K86" s="109"/>
      <c r="L86" s="158"/>
      <c r="M86" s="109"/>
      <c r="N86" s="109"/>
      <c r="O86" s="71" t="s">
        <v>107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58"/>
      <c r="M87" s="109"/>
      <c r="N87" s="109"/>
      <c r="O87" s="71" t="s">
        <v>108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58"/>
      <c r="M88" s="109"/>
      <c r="N88" s="109"/>
      <c r="O88" s="71" t="s">
        <v>109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58"/>
      <c r="M89" s="109"/>
      <c r="N89" s="109"/>
      <c r="O89" s="71" t="s">
        <v>110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09"/>
      <c r="L90" s="158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09"/>
      <c r="L93" s="109"/>
      <c r="M93" s="109"/>
      <c r="N93" s="109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103359.91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90666.587719298259</v>
      </c>
      <c r="L95" s="159"/>
      <c r="O95" s="1" t="s">
        <v>112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103597.41999999998</v>
      </c>
      <c r="L96" s="159"/>
      <c r="O96" s="1" t="s">
        <v>113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114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103359.91</v>
      </c>
      <c r="L98" s="159"/>
      <c r="O98" s="1" t="s">
        <v>115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103359.91</v>
      </c>
      <c r="L99" s="159"/>
      <c r="O99" s="1" t="s">
        <v>116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117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55694.22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4116.3503325942356</v>
      </c>
      <c r="L103" s="159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56479.350000000006</v>
      </c>
      <c r="L104" s="159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55694.22</v>
      </c>
      <c r="L106" s="159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55694.22</v>
      </c>
      <c r="L107" s="159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64540.090000000004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4182.7666882696049</v>
      </c>
      <c r="L111" s="159"/>
      <c r="O111" s="1" t="s">
        <v>129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62876.299999999996</v>
      </c>
      <c r="L112" s="159"/>
      <c r="O112" s="1" t="s">
        <v>130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1663.7900000000081</v>
      </c>
      <c r="L113" s="159"/>
      <c r="O113" s="1" t="s">
        <v>131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64540.090000000004</v>
      </c>
      <c r="L114" s="159"/>
      <c r="O114" s="1" t="s">
        <v>132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64540.090000000004</v>
      </c>
      <c r="L115" s="159"/>
      <c r="O115" s="1" t="s">
        <v>133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134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6">
        <f>VLOOKUP("тко",АО,5,FALSE)</f>
        <v>0</v>
      </c>
      <c r="H118" s="155"/>
      <c r="I118" s="155"/>
      <c r="J118" s="155"/>
      <c r="L118" s="48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8372.880000000001</v>
      </c>
      <c r="L120" s="48"/>
      <c r="O120" s="1" t="s">
        <v>138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6">
        <f>VLOOKUP("гвс",АО,5,FALSE)</f>
        <v>0</v>
      </c>
      <c r="H126" s="155"/>
      <c r="I126" s="155"/>
      <c r="J126" s="155"/>
      <c r="L126" s="48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169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0" t="s">
        <v>172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171</v>
      </c>
    </row>
    <row r="149" spans="1:15" ht="52.5" customHeight="1">
      <c r="A149" s="175" t="s">
        <v>178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7" t="s">
        <v>182</v>
      </c>
      <c r="B154" s="177"/>
      <c r="C154" s="177"/>
      <c r="D154" s="177"/>
      <c r="E154" s="27">
        <f>ПТО!G1</f>
        <v>-84183.39</v>
      </c>
    </row>
    <row r="155" spans="1:15" ht="34.5" customHeight="1">
      <c r="A155" s="176" t="s">
        <v>186</v>
      </c>
      <c r="B155" s="176"/>
      <c r="C155" s="176"/>
      <c r="D155" s="176"/>
      <c r="E155" s="28">
        <f>J13</f>
        <v>74104.739999999991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5438.88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Приобретение и установка ОДПУ ХВС.</v>
      </c>
      <c r="B159" s="152"/>
      <c r="C159" s="152"/>
      <c r="D159" s="152"/>
      <c r="E159" s="152"/>
      <c r="F159" s="157">
        <f t="shared" si="15"/>
        <v>2035.72</v>
      </c>
      <c r="G159" s="157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2" t="str">
        <f t="shared" si="14"/>
        <v>Монтаж дополнительных камер системы видеонаблюдения.</v>
      </c>
      <c r="B160" s="152"/>
      <c r="C160" s="152"/>
      <c r="D160" s="152"/>
      <c r="E160" s="152"/>
      <c r="F160" s="157">
        <f t="shared" si="15"/>
        <v>51612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Монтаж дополнительных камер системы видеонаблюдения.</v>
      </c>
    </row>
    <row r="161" spans="1:14" ht="28.5" customHeight="1">
      <c r="A161" s="152" t="str">
        <f>IF(N161&gt;0,N161,0)</f>
        <v>Приобретение и установка таблички по пожарной безопасности.</v>
      </c>
      <c r="B161" s="152"/>
      <c r="C161" s="152"/>
      <c r="D161" s="152"/>
      <c r="E161" s="152"/>
      <c r="F161" s="157">
        <f t="shared" si="15"/>
        <v>250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52" t="str">
        <f t="shared" si="14"/>
        <v>Изготовление баннера на откатные ворота.</v>
      </c>
      <c r="B162" s="152"/>
      <c r="C162" s="152"/>
      <c r="D162" s="152"/>
      <c r="E162" s="152"/>
      <c r="F162" s="157">
        <f t="shared" si="15"/>
        <v>1266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Изготовление баннера на откатные ворота.</v>
      </c>
    </row>
    <row r="163" spans="1:14" ht="28.5" customHeight="1">
      <c r="A163" s="152" t="str">
        <f t="shared" si="14"/>
        <v>Замена прибора учета электрической энергии.</v>
      </c>
      <c r="B163" s="152"/>
      <c r="C163" s="152"/>
      <c r="D163" s="152"/>
      <c r="E163" s="152"/>
      <c r="F163" s="157">
        <f t="shared" si="15"/>
        <v>7209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Замена прибора учета электрической энергии.</v>
      </c>
    </row>
    <row r="164" spans="1:14" ht="28.5" customHeight="1">
      <c r="A164" s="152" t="str">
        <f t="shared" ref="A164:A187" si="18">IF(N164&gt;0,N164,0)</f>
        <v>Аварийная замена соединений (американок) полотенцесушителя (кв. 81).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900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Аварийная замена соединений (американок) полотенцесушителя (кв. 81).</v>
      </c>
    </row>
    <row r="165" spans="1:14" ht="28.5" customHeight="1">
      <c r="A165" s="152" t="str">
        <f t="shared" si="18"/>
        <v>Ремонт блока управления откатных ворот.</v>
      </c>
      <c r="B165" s="152"/>
      <c r="C165" s="152"/>
      <c r="D165" s="152"/>
      <c r="E165" s="152"/>
      <c r="F165" s="157">
        <f t="shared" si="19"/>
        <v>5000</v>
      </c>
      <c r="G165" s="157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Ремонт блока управления откатных ворот.</v>
      </c>
    </row>
    <row r="166" spans="1:14" ht="28.5" customHeight="1">
      <c r="A166" s="152" t="str">
        <f t="shared" si="18"/>
        <v>Ремонт системы видеонаблюдения.</v>
      </c>
      <c r="B166" s="152"/>
      <c r="C166" s="152"/>
      <c r="D166" s="152"/>
      <c r="E166" s="152"/>
      <c r="F166" s="157">
        <f t="shared" si="19"/>
        <v>8300</v>
      </c>
      <c r="G166" s="157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Ремонт системы видеонаблюдения.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7" t="s">
        <v>185</v>
      </c>
      <c r="B190" s="177"/>
      <c r="C190" s="177"/>
      <c r="D190" s="177"/>
      <c r="E190" s="27">
        <f>SUM(F158:G187)</f>
        <v>82011.600000000006</v>
      </c>
    </row>
    <row r="191" spans="1:14" ht="51.75" customHeight="1">
      <c r="A191" s="177" t="s">
        <v>184</v>
      </c>
      <c r="B191" s="177"/>
      <c r="C191" s="177"/>
      <c r="D191" s="177"/>
      <c r="E191" s="27">
        <f>E190+E154-E155</f>
        <v>-76276.529999999984</v>
      </c>
    </row>
    <row r="192" spans="1:14">
      <c r="A192" s="104" t="s">
        <v>173</v>
      </c>
    </row>
    <row r="193" spans="1:10" ht="62.25" customHeight="1">
      <c r="A193" s="151" t="s">
        <v>183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50">
        <f>ПТО!G12</f>
        <v>1200</v>
      </c>
      <c r="I194" s="51" t="s">
        <v>74</v>
      </c>
    </row>
    <row r="195" spans="1:10" ht="18.75" customHeight="1">
      <c r="A195" s="149" t="str">
        <f>ПТО!F13</f>
        <v xml:space="preserve">  -  техническое обслуживание охранной сигнализации</v>
      </c>
      <c r="B195" s="149"/>
      <c r="C195" s="149"/>
      <c r="D195" s="149"/>
      <c r="E195" s="149"/>
      <c r="F195" s="149"/>
      <c r="G195" s="149"/>
      <c r="H195" s="50">
        <f>ПТО!G13</f>
        <v>5450</v>
      </c>
      <c r="I195" s="51" t="s">
        <v>74</v>
      </c>
    </row>
    <row r="196" spans="1:10" ht="18.75" customHeight="1">
      <c r="A196" s="149" t="str">
        <f>ПТО!F14</f>
        <v xml:space="preserve">  -  ремонт подъезда</v>
      </c>
      <c r="B196" s="149"/>
      <c r="C196" s="149"/>
      <c r="D196" s="149"/>
      <c r="E196" s="149"/>
      <c r="F196" s="149"/>
      <c r="G196" s="149"/>
      <c r="H196" s="50">
        <f>ПТО!G14</f>
        <v>170000</v>
      </c>
      <c r="I196" s="51" t="s">
        <v>74</v>
      </c>
    </row>
    <row r="197" spans="1:10" ht="18.75" hidden="1" customHeight="1">
      <c r="A197" s="149">
        <f>ПТО!F15</f>
        <v>0</v>
      </c>
      <c r="B197" s="149"/>
      <c r="C197" s="149"/>
      <c r="D197" s="149"/>
      <c r="E197" s="149"/>
      <c r="F197" s="149"/>
      <c r="G197" s="149"/>
      <c r="H197" s="50">
        <f>ПТО!G15</f>
        <v>0</v>
      </c>
      <c r="I197" s="51" t="s">
        <v>74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50">
        <f>ПТО!G16</f>
        <v>0</v>
      </c>
      <c r="I198" s="53" t="s">
        <v>74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50">
        <f>ПТО!G17</f>
        <v>0</v>
      </c>
      <c r="I199" s="51" t="s">
        <v>74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50">
        <f>ПТО!G18</f>
        <v>0</v>
      </c>
      <c r="I200" s="51" t="s">
        <v>74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50">
        <f>ПТО!G19</f>
        <v>0</v>
      </c>
      <c r="I201" s="51" t="s">
        <v>74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50">
        <f>ПТО!G20</f>
        <v>0</v>
      </c>
      <c r="I202" s="51" t="s">
        <v>74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50">
        <f>ПТО!G21</f>
        <v>0</v>
      </c>
      <c r="I203" s="51" t="s">
        <v>74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50">
        <f>ПТО!G22</f>
        <v>0</v>
      </c>
      <c r="I204" s="51" t="s">
        <v>74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50">
        <f>ПТО!G23</f>
        <v>0</v>
      </c>
      <c r="I205" s="51" t="s">
        <v>74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50">
        <f>ПТО!G24</f>
        <v>0</v>
      </c>
      <c r="I206" s="51" t="s">
        <v>74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50">
        <f>ПТО!G25</f>
        <v>0</v>
      </c>
      <c r="I207" s="51" t="s">
        <v>74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50">
        <f>ПТО!G26</f>
        <v>0</v>
      </c>
      <c r="I208" s="51" t="s">
        <v>74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50">
        <f>ПТО!G27</f>
        <v>0</v>
      </c>
      <c r="I209" s="51" t="s">
        <v>74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50">
        <f>ПТО!G28</f>
        <v>0</v>
      </c>
      <c r="I210" s="51" t="s">
        <v>74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50">
        <f>ПТО!G29</f>
        <v>0</v>
      </c>
      <c r="I211" s="51" t="s">
        <v>74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50">
        <f>ПТО!G30</f>
        <v>0</v>
      </c>
      <c r="I212" s="51" t="s">
        <v>74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176650</v>
      </c>
      <c r="I214" s="57" t="s">
        <v>76</v>
      </c>
    </row>
  </sheetData>
  <sheetProtection algorithmName="SHA-512" hashValue="m53bC4YU5JxlT9UyPnhvMv9d6PW1erBYstA6qQz3TT2NJJjXc6htE58TRAt0IlvcNVkZUWk9O2EO8HlqTPyhQQ==" saltValue="0zVyjS1Ah9gR4EnG7Rva/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182</v>
      </c>
      <c r="G1" s="123">
        <f>-84183.39</f>
        <v>-84183.39</v>
      </c>
    </row>
    <row r="2" spans="1:12" ht="18.75" customHeight="1">
      <c r="A2" s="126" t="s">
        <v>181</v>
      </c>
      <c r="B2" s="125" t="s">
        <v>176</v>
      </c>
      <c r="C2" s="118">
        <v>12</v>
      </c>
      <c r="D2" s="119">
        <v>5438.88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187</v>
      </c>
      <c r="B3" s="121" t="s">
        <v>188</v>
      </c>
      <c r="C3" s="121">
        <v>1</v>
      </c>
      <c r="D3" s="120">
        <v>2035.72</v>
      </c>
      <c r="E3" s="124" t="s">
        <v>189</v>
      </c>
      <c r="F3" s="30"/>
      <c r="G3" s="30"/>
      <c r="L3" s="33" t="str">
        <f t="shared" si="0"/>
        <v>ТР</v>
      </c>
    </row>
    <row r="4" spans="1:12" ht="18.75" customHeight="1">
      <c r="A4" s="127" t="s">
        <v>190</v>
      </c>
      <c r="B4" s="128" t="s">
        <v>188</v>
      </c>
      <c r="C4" s="118">
        <v>1</v>
      </c>
      <c r="D4" s="120">
        <v>51612</v>
      </c>
      <c r="E4" s="129" t="s">
        <v>191</v>
      </c>
      <c r="F4" s="30"/>
      <c r="G4" s="30"/>
      <c r="L4" s="33" t="str">
        <f t="shared" si="0"/>
        <v>ТР</v>
      </c>
    </row>
    <row r="5" spans="1:12" ht="18.75" customHeight="1">
      <c r="A5" s="132" t="s">
        <v>193</v>
      </c>
      <c r="B5" s="133" t="s">
        <v>188</v>
      </c>
      <c r="C5" s="134">
        <v>1</v>
      </c>
      <c r="D5" s="135">
        <v>250</v>
      </c>
      <c r="E5" s="136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203</v>
      </c>
      <c r="B6" s="137" t="s">
        <v>188</v>
      </c>
      <c r="C6" s="43">
        <v>1</v>
      </c>
      <c r="D6" s="47">
        <v>1266</v>
      </c>
      <c r="E6" s="138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40" t="s">
        <v>198</v>
      </c>
      <c r="B7" s="141" t="s">
        <v>188</v>
      </c>
      <c r="C7" s="142">
        <v>1</v>
      </c>
      <c r="D7" s="143">
        <v>7209</v>
      </c>
      <c r="E7" s="144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30" t="s">
        <v>194</v>
      </c>
      <c r="B8" s="131" t="s">
        <v>188</v>
      </c>
      <c r="C8" s="43">
        <v>1</v>
      </c>
      <c r="D8" s="44">
        <v>900</v>
      </c>
      <c r="E8" s="139" t="s">
        <v>197</v>
      </c>
      <c r="F8" s="46"/>
      <c r="G8" s="46"/>
      <c r="K8" s="44"/>
      <c r="L8" s="33" t="str">
        <f t="shared" si="0"/>
        <v>ТР</v>
      </c>
    </row>
    <row r="9" spans="1:12">
      <c r="A9" s="45" t="s">
        <v>192</v>
      </c>
      <c r="B9" s="145" t="s">
        <v>188</v>
      </c>
      <c r="C9" s="43">
        <v>1</v>
      </c>
      <c r="D9" s="47">
        <v>5000</v>
      </c>
      <c r="E9" s="45" t="s">
        <v>200</v>
      </c>
      <c r="F9" s="45"/>
      <c r="G9" s="45"/>
      <c r="K9" s="44"/>
      <c r="L9" s="33" t="str">
        <f t="shared" si="0"/>
        <v>ТР</v>
      </c>
    </row>
    <row r="10" spans="1:12">
      <c r="A10" s="146" t="s">
        <v>201</v>
      </c>
      <c r="B10" s="147" t="s">
        <v>188</v>
      </c>
      <c r="C10" s="43">
        <v>1</v>
      </c>
      <c r="D10" s="47">
        <v>8300</v>
      </c>
      <c r="E10" s="148" t="s">
        <v>202</v>
      </c>
      <c r="L10" s="33" t="str">
        <f t="shared" si="0"/>
        <v>ТР</v>
      </c>
    </row>
    <row r="11" spans="1:12" ht="94.5">
      <c r="A11" s="30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5450</v>
      </c>
      <c r="L13" s="33">
        <f t="shared" si="0"/>
        <v>0</v>
      </c>
    </row>
    <row r="14" spans="1:12" ht="15.75">
      <c r="A14" s="30"/>
      <c r="F14" s="112" t="s">
        <v>180</v>
      </c>
      <c r="G14" s="113">
        <v>170000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13597.2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13597.2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54252.84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54252.84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16316.64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16316.64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6934.56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6934.56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30593.759999999998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30593.759999999998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EokkriUV+1KFKPU329llkOwEQhQd4JeCqOX474YldORla5uGoI0soG9nwNT9YtHBMRbEUjxQkNrtxiwIQ98Cgg==" saltValue="AvytZlHbRXqe/tMgPTqv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0" zoomScale="85" zoomScaleNormal="85" workbookViewId="0">
      <selection activeCell="E64" sqref="E64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1133.0999999999999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83942.43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227596.52000000002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153491.78000000003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74104.739999999991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244568.89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244568.89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244568.89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66970.06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104</v>
      </c>
      <c r="B27" s="76" t="s">
        <v>4</v>
      </c>
      <c r="C27" s="87">
        <v>70788.75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107</v>
      </c>
      <c r="B30" s="76" t="s">
        <v>18</v>
      </c>
      <c r="C30" s="87">
        <v>63465.32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103359.91</v>
      </c>
      <c r="F37" s="95" t="s">
        <v>166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90666.587719298259</v>
      </c>
      <c r="D38" s="95" t="s">
        <v>164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103597.41999999998</v>
      </c>
      <c r="D39" s="95" t="s">
        <v>165</v>
      </c>
      <c r="E39" s="69"/>
      <c r="G39" s="68"/>
      <c r="H39" s="68"/>
      <c r="L39" s="64"/>
      <c r="M39" s="178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8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103359.91</v>
      </c>
      <c r="D41" s="81" t="s">
        <v>59</v>
      </c>
      <c r="E41" s="69"/>
      <c r="G41" s="68"/>
      <c r="H41" s="68"/>
      <c r="L41" s="64"/>
      <c r="M41" s="178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103359.91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55694.22</v>
      </c>
      <c r="F45" s="95" t="s">
        <v>166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4116.3503325942356</v>
      </c>
      <c r="D46" s="95" t="s">
        <v>167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56479.350000000006</v>
      </c>
      <c r="D47" s="95" t="s">
        <v>165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55694.22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55694.22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64540.090000000004</v>
      </c>
      <c r="F53" s="95" t="s">
        <v>166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4182.7666882696049</v>
      </c>
      <c r="D54" s="95" t="s">
        <v>167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62876.299999999996</v>
      </c>
      <c r="D55" s="95" t="s">
        <v>165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1663.7900000000081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64540.090000000004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64540.090000000004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8372.880000000001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2021-03-26T07:18:29Z</dcterms:modified>
</cp:coreProperties>
</file>