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9" i="1" l="1"/>
  <c r="A123" i="1"/>
  <c r="A118" i="1"/>
  <c r="D118" i="1"/>
  <c r="A120" i="1"/>
  <c r="A124" i="1"/>
  <c r="F118" i="1"/>
  <c r="A121" i="1"/>
  <c r="A125" i="1"/>
  <c r="A106" i="1"/>
  <c r="A102" i="1"/>
  <c r="A103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W27" i="1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<sst xmlns="http://schemas.openxmlformats.org/spreadsheetml/2006/main" count="548" uniqueCount="199">
  <si>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</si>
  <si>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</si>
  <si>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</si>
  <si>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</si>
  <si>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</si>
  <si>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</si>
  <si>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</si>
  <si>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</si>
  <si>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</si>
  <si>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</si>
  <si>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</si>
  <si>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</si>
  <si>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</si>
  <si>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</si>
  <si>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</si>
  <si>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</si>
  <si>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</si>
  <si>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</si>
  <si>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</si>
  <si>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</si>
  <si>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</si>
  <si>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</si>
  <si>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</si>
  <si>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</si>
  <si>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</si>
  <si>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</si>
  <si>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</si>
  <si>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</si>
  <si>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</si>
  <si>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</si>
  <si>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</si>
  <si>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</si>
  <si>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</si>
  <si>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</si>
  <si>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</si>
  <si>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</si>
  <si>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</si>
  <si>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</si>
  <si>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</si>
  <si>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</si>
  <si>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</si>
  <si>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</si>
  <si>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</si>
  <si>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</si>
  <si>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</si>
  <si>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</si>
  <si>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</si>
  <si>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</si>
  <si>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</si>
  <si>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</si>
  <si>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</si>
  <si>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</si>
  <si>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</si>
  <si>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</si>
  <si>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</si>
  <si>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</si>
  <si>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</si>
  <si>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</si>
  <si>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</si>
  <si>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</si>
  <si>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</si>
  <si>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</si>
  <si>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</si>
  <si>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</si>
  <si>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</si>
  <si>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</si>
  <si>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</si>
  <si>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</si>
  <si>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</si>
  <si>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</si>
  <si>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</si>
  <si>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</si>
  <si>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</si>
  <si>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</si>
  <si>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</si>
  <si>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</si>
  <si>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</si>
  <si>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</si>
  <si>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</si>
  <si>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</si>
  <si>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</si>
  <si>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</si>
  <si>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</si>
  <si>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</si>
  <si>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</si>
  <si>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</si>
  <si>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</si>
  <si>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</si>
  <si>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</si>
  <si>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</si>
  <si>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</si>
  <si>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</si>
  <si>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</si>
  <si>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</si>
  <si>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</si>
  <si>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</si>
  <si>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</si>
  <si>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</si>
  <si>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</si>
  <si>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</si>
  <si>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</si>
  <si>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</si>
  <si>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</si>
  <si>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</si>
  <si>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</si>
  <si>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</si>
  <si>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</si>
  <si>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</si>
  <si>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</si>
  <si>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</si>
  <si>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</si>
  <si>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</si>
  <si>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</si>
  <si>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</si>
  <si>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</si>
  <si>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</si>
  <si>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</si>
  <si>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</si>
  <si>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</si>
  <si>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</si>
  <si>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</si>
  <si>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</si>
  <si>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</si>
  <si>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</si>
  <si>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</si>
  <si>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</si>
  <si>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</si>
  <si>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</si>
  <si>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</si>
  <si>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</si>
  <si>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</si>
  <si>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</si>
  <si>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</si>
  <si>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</si>
  <si>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</si>
  <si>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</si>
  <si>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</si>
  <si>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</si>
  <si>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</si>
  <si>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</si>
  <si>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</si>
  <si>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</si>
  <si>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</si>
  <si>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</si>
  <si>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</si>
  <si>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</si>
  <si>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</si>
  <si>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</si>
  <si>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</si>
  <si>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</si>
  <si>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</si>
  <si>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</si>
  <si>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</si>
  <si>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</si>
  <si>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</si>
  <si>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</si>
  <si>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</si>
  <si>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</si>
  <si>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</si>
  <si>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</si>
  <si>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</si>
  <si>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</si>
  <si>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</si>
  <si>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</si>
  <si>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</si>
  <si>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</si>
  <si>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</si>
  <si>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</si>
  <si>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</si>
  <si>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</si>
  <si>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</si>
  <si>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</si>
  <si>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</si>
  <si>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</si>
  <si>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</si>
  <si>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74</t>
  </si>
  <si>
    <t>ежемесячно</t>
  </si>
  <si>
    <t xml:space="preserve"> </t>
  </si>
  <si>
    <t>площадь дома</t>
  </si>
  <si>
    <t>Отчет об исполнении договора управления многоквартирного дома 
Березовый, 74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</si>
  <si>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</si>
  <si>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</si>
  <si>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</si>
  <si>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</si>
  <si>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Техническое обслуживание охранной сигнализации.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</si>
  <si>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</si>
  <si>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</si>
  <si>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</si>
  <si>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Замена вызывной панели системы домофон.</t>
  </si>
  <si>
    <t>разово</t>
  </si>
  <si>
    <t>Приобретение и установка таблички по пожарной безопасности.</t>
  </si>
  <si>
    <t>АВР 1/20 от 05.03.2020, счет от 12.03.2020</t>
  </si>
  <si>
    <t>Изготовление, покраска и установка газонного ограждения.</t>
  </si>
  <si>
    <t>АВР 3/20 от 29.06.2020, Решение</t>
  </si>
  <si>
    <t>Замена прибора учета электрической энергии.</t>
  </si>
  <si>
    <t>АВР 2/20 от 19.05.2020</t>
  </si>
  <si>
    <t>Замена прибора учета ХВС.</t>
  </si>
  <si>
    <t>АВР 4/20 от 05.08.2020, счет №474 от 17.07.2020</t>
  </si>
  <si>
    <t>АВР 5/20 от 17.01.2020, Решение, счет №3 от 17.01.2020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</si>
</sst>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</cellStyleXfs>
  <cellXfs count="174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9" fillId="0" borderId="0" xfId="5" applyFill="1" applyBorder="1" applyAlignment="1">
      <alignment horizontal="center"/>
    </xf>
    <xf numFmtId="4" fontId="9" fillId="0" borderId="0" xfId="5" applyNumberFormat="1" applyBorder="1" applyAlignment="1"/>
    <xf numFmtId="0" fontId="9" fillId="0" borderId="0" xfId="5" applyFill="1" applyBorder="1"/>
    <xf numFmtId="4" fontId="9" fillId="0" borderId="0" xfId="5" applyNumberFormat="1" applyFill="1" applyBorder="1" applyAlignment="1"/>
    <xf numFmtId="0" fontId="9" fillId="0" borderId="0" xfId="5" applyFill="1" applyBorder="1" applyAlignment="1">
      <alignment horizontal="center" vertical="center"/>
    </xf>
    <xf numFmtId="0" fontId="9" fillId="0" borderId="0" xfId="5" applyFill="1" applyBorder="1" applyAlignment="1"/>
    <xf numFmtId="4" fontId="14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7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4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8"/>
    <cellStyle name="Обычный 3 3" xfId="7"/>
    <cellStyle name="Обычный 3 4" xfId="10"/>
    <cellStyle name="Обычный 4" xfId="4"/>
    <cellStyle name="Обычный 4 2" xfId="11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0" sqref="K8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4" t="s">
        <v>175</v>
      </c>
      <c r="B2" s="164"/>
      <c r="C2" s="164"/>
      <c r="D2" s="164"/>
      <c r="E2" s="164"/>
      <c r="F2" s="164"/>
      <c r="G2" s="164"/>
      <c r="H2" s="164"/>
      <c r="I2" s="164"/>
      <c r="J2" s="164"/>
      <c r="K2" s="109" t="s">
        <v>177</v>
      </c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09"/>
      <c r="L8" s="165"/>
      <c r="M8" s="109"/>
      <c r="N8" s="109"/>
      <c r="O8" s="70" t="s">
        <v>81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09"/>
      <c r="L9" s="165"/>
      <c r="M9" s="109"/>
      <c r="N9" s="109"/>
      <c r="O9" s="70" t="s">
        <v>82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109887.06</v>
      </c>
      <c r="K10" s="109"/>
      <c r="L10" s="165"/>
      <c r="M10" s="109"/>
      <c r="N10" s="109"/>
      <c r="O10" s="70" t="s">
        <v>83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260315.06000000006</v>
      </c>
      <c r="K11" s="109"/>
      <c r="L11" s="165"/>
      <c r="M11" s="109"/>
      <c r="N11" s="109"/>
      <c r="O11" s="70" t="s">
        <v>84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186465.38000000006</v>
      </c>
      <c r="K12" s="109"/>
      <c r="L12" s="165"/>
      <c r="M12" s="109"/>
      <c r="N12" s="109"/>
      <c r="O12" s="70" t="s">
        <v>85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73849.680000000008</v>
      </c>
      <c r="K13" s="109"/>
      <c r="L13" s="165"/>
      <c r="M13" s="109"/>
      <c r="N13" s="109"/>
      <c r="O13" s="70" t="s">
        <v>86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09"/>
      <c r="L14" s="165"/>
      <c r="M14" s="109"/>
      <c r="N14" s="109"/>
      <c r="O14" s="70" t="s">
        <v>87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267754.55999999994</v>
      </c>
      <c r="K15" s="109"/>
      <c r="L15" s="165"/>
      <c r="M15" s="109"/>
      <c r="N15" s="109"/>
      <c r="O15" s="70" t="s">
        <v>88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267754.55999999994</v>
      </c>
      <c r="K16" s="109"/>
      <c r="L16" s="165"/>
      <c r="M16" s="109"/>
      <c r="N16" s="109"/>
      <c r="O16" s="70" t="s">
        <v>89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09"/>
      <c r="L17" s="165"/>
      <c r="M17" s="109"/>
      <c r="N17" s="109"/>
      <c r="O17" s="70" t="s">
        <v>90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09"/>
      <c r="L18" s="165"/>
      <c r="M18" s="109"/>
      <c r="N18" s="109"/>
      <c r="O18" s="70" t="s">
        <v>91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09"/>
      <c r="L19" s="165"/>
      <c r="M19" s="109"/>
      <c r="N19" s="109"/>
      <c r="O19" s="70" t="s">
        <v>92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09"/>
      <c r="L20" s="165"/>
      <c r="M20" s="109"/>
      <c r="N20" s="109"/>
      <c r="O20" s="70" t="s">
        <v>93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267754.55999999994</v>
      </c>
      <c r="K21" s="109"/>
      <c r="L21" s="165"/>
      <c r="M21" s="109"/>
      <c r="N21" s="109"/>
      <c r="O21" s="70" t="s">
        <v>94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09"/>
      <c r="L22" s="165"/>
      <c r="M22" s="109"/>
      <c r="N22" s="109"/>
      <c r="O22" s="70" t="s">
        <v>95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09"/>
      <c r="L23" s="165"/>
      <c r="M23" s="109"/>
      <c r="N23" s="109"/>
      <c r="O23" s="70" t="s">
        <v>96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102447.56000000011</v>
      </c>
      <c r="K24" s="109"/>
      <c r="L24" s="165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09"/>
      <c r="L27" s="16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2"/>
      <c r="C28" s="142"/>
      <c r="D28" s="142"/>
      <c r="E28" s="142"/>
      <c r="F28" s="143">
        <f>VLOOKUP(A28,ПТО!$A$39:$D$53,2,FALSE)</f>
        <v>50814</v>
      </c>
      <c r="G28" s="143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2" t="str">
        <f>ПТО!A40</f>
        <v>Работы (услуги) по управлению многоквартирным домом</v>
      </c>
      <c r="B29" s="142"/>
      <c r="C29" s="142"/>
      <c r="D29" s="142"/>
      <c r="E29" s="142"/>
      <c r="F29" s="143">
        <f>VLOOKUP(A29,ПТО!$A$39:$D$53,2,FALSE)</f>
        <v>52169.04</v>
      </c>
      <c r="G29" s="143"/>
      <c r="H29" s="41" t="str">
        <f>VLOOKUP(A29,ПТО!$A$39:$D$53,3,FALSE)</f>
        <v>Ежемесячно</v>
      </c>
      <c r="I29" s="144">
        <f>VLOOKUP(A29,ПТО!$A$39:$D$53,4,FALSE)</f>
        <v>12</v>
      </c>
      <c r="J29" s="144"/>
      <c r="K29" s="109"/>
      <c r="L29" s="166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2"/>
      <c r="C30" s="142"/>
      <c r="D30" s="142"/>
      <c r="E30" s="142"/>
      <c r="F30" s="143">
        <f>VLOOKUP(A30,ПТО!$A$39:$D$53,2,FALSE)</f>
        <v>26694.240000000002</v>
      </c>
      <c r="G30" s="143"/>
      <c r="H30" s="41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2" t="str">
        <f>ПТО!A42</f>
        <v>Работы, выполняемые для надлежащего содержания электрооборудования дома</v>
      </c>
      <c r="B31" s="142"/>
      <c r="C31" s="142"/>
      <c r="D31" s="142"/>
      <c r="E31" s="142"/>
      <c r="F31" s="143">
        <f>VLOOKUP(A31,ПТО!$A$39:$D$53,2,FALSE)</f>
        <v>15582.96</v>
      </c>
      <c r="G31" s="143"/>
      <c r="H31" s="41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2">
        <f>ПТО!A43</f>
        <v>0</v>
      </c>
      <c r="B32" s="142"/>
      <c r="C32" s="142"/>
      <c r="D32" s="142"/>
      <c r="E32" s="142"/>
      <c r="F32" s="143" t="e">
        <f>VLOOKUP(A32,ПТО!$A$39:$D$53,2,FALSE)</f>
        <v>#N/A</v>
      </c>
      <c r="G32" s="143"/>
      <c r="H32" s="41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2" t="str">
        <f>ПТО!A44</f>
        <v>Обеспечение устранения аварий на внутридомовых инженерных системах в многоквартирном доме</v>
      </c>
      <c r="B33" s="142"/>
      <c r="C33" s="142"/>
      <c r="D33" s="142"/>
      <c r="E33" s="142"/>
      <c r="F33" s="143">
        <f>VLOOKUP(A33,ПТО!$A$39:$D$53,2,FALSE)</f>
        <v>7994.76</v>
      </c>
      <c r="G33" s="143"/>
      <c r="H33" s="41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2" t="str">
        <f>ПТО!A45</f>
        <v>Работы по содержанию помещений, входящих в состав общего имущества в многоквартирном доме</v>
      </c>
      <c r="B34" s="142"/>
      <c r="C34" s="142"/>
      <c r="D34" s="142"/>
      <c r="E34" s="142"/>
      <c r="F34" s="143">
        <f>VLOOKUP(A34,ПТО!$A$39:$D$53,2,FALSE)</f>
        <v>28997.88</v>
      </c>
      <c r="G34" s="143"/>
      <c r="H34" s="41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2">
        <f>ПТО!A46</f>
        <v>0</v>
      </c>
      <c r="B35" s="142"/>
      <c r="C35" s="142"/>
      <c r="D35" s="142"/>
      <c r="E35" s="142"/>
      <c r="F35" s="143" t="e">
        <f>VLOOKUP(A35,ПТО!$A$39:$D$53,2,FALSE)</f>
        <v>#N/A</v>
      </c>
      <c r="G35" s="143"/>
      <c r="H35" s="41" t="e">
        <f>VLOOKUP(A35,ПТО!$A$39:$D$53,3,FALSE)</f>
        <v>#N/A</v>
      </c>
      <c r="I35" s="144" t="e">
        <f>VLOOKUP(A35,ПТО!$A$39:$D$53,4,FALSE)</f>
        <v>#N/A</v>
      </c>
      <c r="J35" s="144"/>
      <c r="K35" s="109"/>
      <c r="L35" s="166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42">
        <f>ПТО!A47</f>
        <v>0</v>
      </c>
      <c r="B36" s="142"/>
      <c r="C36" s="142"/>
      <c r="D36" s="142"/>
      <c r="E36" s="142"/>
      <c r="F36" s="143" t="e">
        <f>VLOOKUP(A36,ПТО!$A$39:$D$53,2,FALSE)</f>
        <v>#N/A</v>
      </c>
      <c r="G36" s="143"/>
      <c r="H36" s="41" t="e">
        <f>VLOOKUP(A36,ПТО!$A$39:$D$53,3,FALSE)</f>
        <v>#N/A</v>
      </c>
      <c r="I36" s="144" t="e">
        <f>VLOOKUP(A36,ПТО!$A$39:$D$53,4,FALSE)</f>
        <v>#N/A</v>
      </c>
      <c r="J36" s="144"/>
      <c r="K36" s="109"/>
      <c r="L36" s="166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2">
        <f>ПТО!A48</f>
        <v>0</v>
      </c>
      <c r="B37" s="142"/>
      <c r="C37" s="142"/>
      <c r="D37" s="142"/>
      <c r="E37" s="142"/>
      <c r="F37" s="143" t="e">
        <f>VLOOKUP(A37,ПТО!$A$39:$D$53,2,FALSE)</f>
        <v>#N/A</v>
      </c>
      <c r="G37" s="143"/>
      <c r="H37" s="41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6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2">
        <f>ПТО!A49</f>
        <v>0</v>
      </c>
      <c r="B38" s="142"/>
      <c r="C38" s="142"/>
      <c r="D38" s="142"/>
      <c r="E38" s="142"/>
      <c r="F38" s="143" t="e">
        <f>VLOOKUP(A38,ПТО!$A$39:$D$53,2,FALSE)</f>
        <v>#N/A</v>
      </c>
      <c r="G38" s="143"/>
      <c r="H38" s="41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6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2">
        <f>ПТО!A50</f>
        <v>0</v>
      </c>
      <c r="B39" s="142"/>
      <c r="C39" s="142"/>
      <c r="D39" s="142"/>
      <c r="E39" s="142"/>
      <c r="F39" s="143" t="e">
        <f>VLOOKUP(A39,ПТО!$A$39:$D$53,2,FALSE)</f>
        <v>#N/A</v>
      </c>
      <c r="G39" s="143"/>
      <c r="H39" s="41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6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2">
        <f>ПТО!A51</f>
        <v>0</v>
      </c>
      <c r="B40" s="142"/>
      <c r="C40" s="142"/>
      <c r="D40" s="142"/>
      <c r="E40" s="142"/>
      <c r="F40" s="143" t="e">
        <f>VLOOKUP(A40,ПТО!$A$39:$D$53,2,FALSE)</f>
        <v>#N/A</v>
      </c>
      <c r="G40" s="143"/>
      <c r="H40" s="41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6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2">
        <f>ПТО!A52</f>
        <v>0</v>
      </c>
      <c r="B41" s="142"/>
      <c r="C41" s="142"/>
      <c r="D41" s="142"/>
      <c r="E41" s="142"/>
      <c r="F41" s="143" t="e">
        <f>VLOOKUP(A41,ПТО!$A$39:$D$53,2,FALSE)</f>
        <v>#N/A</v>
      </c>
      <c r="G41" s="143"/>
      <c r="H41" s="41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6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2">
        <f>ПТО!A53</f>
        <v>0</v>
      </c>
      <c r="B42" s="142"/>
      <c r="C42" s="142"/>
      <c r="D42" s="142"/>
      <c r="E42" s="142"/>
      <c r="F42" s="143" t="e">
        <f>VLOOKUP(A42,ПТО!$A$39:$D$53,2,FALSE)</f>
        <v>#N/A</v>
      </c>
      <c r="G42" s="143"/>
      <c r="H42" s="41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6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2" t="str">
        <f>ПТО!A2</f>
        <v>Техническое обслуживание охранной сигнализации.</v>
      </c>
      <c r="B43" s="142"/>
      <c r="C43" s="142"/>
      <c r="D43" s="142"/>
      <c r="E43" s="142"/>
      <c r="F43" s="143">
        <f>VLOOKUP(A43,ПТО!$A$2:$D$31,4,FALSE)</f>
        <v>5419.4400000000005</v>
      </c>
      <c r="G43" s="143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09"/>
      <c r="L43" s="166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2" t="str">
        <f>ПТО!A3</f>
        <v>Приобретение и установка таблички по пожарной безопасности.</v>
      </c>
      <c r="B44" s="142"/>
      <c r="C44" s="142"/>
      <c r="D44" s="142"/>
      <c r="E44" s="142"/>
      <c r="F44" s="143">
        <f>VLOOKUP(A44,ПТО!$A$2:$D$31,4,FALSE)</f>
        <v>250</v>
      </c>
      <c r="G44" s="143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09"/>
      <c r="L44" s="166"/>
      <c r="M44" s="116"/>
      <c r="N44" s="109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2" t="str">
        <f>ПТО!A4</f>
        <v>Замена прибора учета электрической энергии.</v>
      </c>
      <c r="B45" s="142"/>
      <c r="C45" s="142"/>
      <c r="D45" s="142"/>
      <c r="E45" s="142"/>
      <c r="F45" s="143">
        <f>VLOOKUP(A45,ПТО!$A$2:$D$31,4,FALSE)</f>
        <v>7209</v>
      </c>
      <c r="G45" s="143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09"/>
      <c r="L45" s="166"/>
      <c r="M45" s="116"/>
      <c r="N45" s="109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2" t="str">
        <f>ПТО!A5</f>
        <v>Изготовление, покраска и установка газонного ограждения.</v>
      </c>
      <c r="B46" s="142"/>
      <c r="C46" s="142"/>
      <c r="D46" s="142"/>
      <c r="E46" s="142"/>
      <c r="F46" s="143">
        <f>VLOOKUP(A46,ПТО!$A$2:$D$31,4,FALSE)</f>
        <v>56250</v>
      </c>
      <c r="G46" s="143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09"/>
      <c r="L46" s="166"/>
      <c r="M46" s="116"/>
      <c r="N46" s="109"/>
      <c r="O46" s="23" t="str">
        <f t="shared" si="1"/>
        <v>Изготовление, покраска и установка газонного ограждения.</v>
      </c>
      <c r="R46" s="22" t="s">
        <v>72</v>
      </c>
    </row>
    <row r="47" spans="1:18" ht="51" customHeight="1" outlineLevel="1">
      <c r="A47" s="142" t="str">
        <f>ПТО!A6</f>
        <v>Замена прибора учета ХВС.</v>
      </c>
      <c r="B47" s="142"/>
      <c r="C47" s="142"/>
      <c r="D47" s="142"/>
      <c r="E47" s="142"/>
      <c r="F47" s="143">
        <f>VLOOKUP(A47,ПТО!$A$2:$D$31,4,FALSE)</f>
        <v>1825</v>
      </c>
      <c r="G47" s="143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09"/>
      <c r="L47" s="166"/>
      <c r="M47" s="116"/>
      <c r="N47" s="109"/>
      <c r="O47" s="23" t="str">
        <f t="shared" si="1"/>
        <v>Замена прибора учета ХВС.</v>
      </c>
      <c r="R47" s="22" t="s">
        <v>72</v>
      </c>
    </row>
    <row r="48" spans="1:18" ht="51" customHeight="1" outlineLevel="1">
      <c r="A48" s="142" t="str">
        <f>ПТО!A7</f>
        <v>Замена вызывной панели системы домофон.</v>
      </c>
      <c r="B48" s="142"/>
      <c r="C48" s="142"/>
      <c r="D48" s="142"/>
      <c r="E48" s="142"/>
      <c r="F48" s="143">
        <f>VLOOKUP(A48,ПТО!$A$2:$D$31,4,FALSE)</f>
        <v>3250</v>
      </c>
      <c r="G48" s="143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6"/>
      <c r="M48" s="116"/>
      <c r="N48" s="109"/>
      <c r="O48" s="23" t="str">
        <f t="shared" si="1"/>
        <v>Замена вызывной панели системы домофон.</v>
      </c>
      <c r="R48" s="22" t="s">
        <v>72</v>
      </c>
    </row>
    <row r="49" spans="1:18" ht="51" hidden="1" customHeight="1" outlineLevel="1">
      <c r="A49" s="142">
        <f>ПТО!A8</f>
        <v>0</v>
      </c>
      <c r="B49" s="142"/>
      <c r="C49" s="142"/>
      <c r="D49" s="142"/>
      <c r="E49" s="142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09"/>
      <c r="L49" s="166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42">
        <f>ПТО!A9</f>
        <v>0</v>
      </c>
      <c r="B50" s="142"/>
      <c r="C50" s="142"/>
      <c r="D50" s="142"/>
      <c r="E50" s="142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09"/>
      <c r="L50" s="166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42">
        <f>ПТО!A10</f>
        <v>0</v>
      </c>
      <c r="B51" s="142"/>
      <c r="C51" s="142"/>
      <c r="D51" s="142"/>
      <c r="E51" s="142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09"/>
      <c r="L51" s="166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42">
        <f>ПТО!A11</f>
        <v>0</v>
      </c>
      <c r="B52" s="142"/>
      <c r="C52" s="142"/>
      <c r="D52" s="142"/>
      <c r="E52" s="142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09"/>
      <c r="L52" s="166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2">
        <f>ПТО!A12</f>
        <v>0</v>
      </c>
      <c r="B53" s="142"/>
      <c r="C53" s="142"/>
      <c r="D53" s="142"/>
      <c r="E53" s="142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09"/>
      <c r="L53" s="166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2">
        <f>ПТО!A13</f>
        <v>0</v>
      </c>
      <c r="B54" s="142"/>
      <c r="C54" s="142"/>
      <c r="D54" s="142"/>
      <c r="E54" s="142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09"/>
      <c r="L54" s="166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2">
        <f>ПТО!A14</f>
        <v>0</v>
      </c>
      <c r="B55" s="142"/>
      <c r="C55" s="142"/>
      <c r="D55" s="142"/>
      <c r="E55" s="142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09"/>
      <c r="L55" s="166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2">
        <f>ПТО!A15</f>
        <v>0</v>
      </c>
      <c r="B56" s="142"/>
      <c r="C56" s="142"/>
      <c r="D56" s="142"/>
      <c r="E56" s="142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09"/>
      <c r="L56" s="166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2">
        <f>ПТО!A16</f>
        <v>0</v>
      </c>
      <c r="B57" s="142"/>
      <c r="C57" s="142"/>
      <c r="D57" s="142"/>
      <c r="E57" s="142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09"/>
      <c r="L57" s="166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2">
        <f>ПТО!A17</f>
        <v>0</v>
      </c>
      <c r="B58" s="142"/>
      <c r="C58" s="142"/>
      <c r="D58" s="142"/>
      <c r="E58" s="142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09"/>
      <c r="L58" s="166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2">
        <f>ПТО!A18</f>
        <v>0</v>
      </c>
      <c r="B59" s="142"/>
      <c r="C59" s="142"/>
      <c r="D59" s="142"/>
      <c r="E59" s="142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09"/>
      <c r="L59" s="166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2">
        <f>ПТО!A19</f>
        <v>0</v>
      </c>
      <c r="B60" s="142"/>
      <c r="C60" s="142"/>
      <c r="D60" s="142"/>
      <c r="E60" s="142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09"/>
      <c r="L60" s="166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2">
        <f>ПТО!A20</f>
        <v>0</v>
      </c>
      <c r="B61" s="142"/>
      <c r="C61" s="142"/>
      <c r="D61" s="142"/>
      <c r="E61" s="142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6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2">
        <f>ПТО!A21</f>
        <v>0</v>
      </c>
      <c r="B62" s="142"/>
      <c r="C62" s="142"/>
      <c r="D62" s="142"/>
      <c r="E62" s="142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6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2">
        <f>ПТО!A22</f>
        <v>0</v>
      </c>
      <c r="B63" s="142"/>
      <c r="C63" s="142"/>
      <c r="D63" s="142"/>
      <c r="E63" s="142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6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2">
        <f>ПТО!A23</f>
        <v>0</v>
      </c>
      <c r="B64" s="142"/>
      <c r="C64" s="142"/>
      <c r="D64" s="142"/>
      <c r="E64" s="142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6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2">
        <f>ПТО!A24</f>
        <v>0</v>
      </c>
      <c r="B65" s="142"/>
      <c r="C65" s="142"/>
      <c r="D65" s="142"/>
      <c r="E65" s="142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6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2">
        <f>ПТО!A25</f>
        <v>0</v>
      </c>
      <c r="B66" s="142"/>
      <c r="C66" s="142"/>
      <c r="D66" s="142"/>
      <c r="E66" s="142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6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2">
        <f>ПТО!A26</f>
        <v>0</v>
      </c>
      <c r="B67" s="142"/>
      <c r="C67" s="142"/>
      <c r="D67" s="142"/>
      <c r="E67" s="142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6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2">
        <f>ПТО!A27</f>
        <v>0</v>
      </c>
      <c r="B68" s="142"/>
      <c r="C68" s="142"/>
      <c r="D68" s="142"/>
      <c r="E68" s="142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6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2">
        <f>ПТО!A28</f>
        <v>0</v>
      </c>
      <c r="B69" s="142"/>
      <c r="C69" s="142"/>
      <c r="D69" s="142"/>
      <c r="E69" s="142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6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2">
        <f>ПТО!A29</f>
        <v>0</v>
      </c>
      <c r="B70" s="142"/>
      <c r="C70" s="142"/>
      <c r="D70" s="142"/>
      <c r="E70" s="142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6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2">
        <f>ПТО!A30</f>
        <v>0</v>
      </c>
      <c r="B71" s="142"/>
      <c r="C71" s="142"/>
      <c r="D71" s="142"/>
      <c r="E71" s="142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6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2">
        <f>ПТО!A31</f>
        <v>0</v>
      </c>
      <c r="B72" s="142"/>
      <c r="C72" s="142"/>
      <c r="D72" s="142"/>
      <c r="E72" s="142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6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0" t="s">
        <v>27</v>
      </c>
      <c r="B75" s="160"/>
      <c r="C75" s="160"/>
      <c r="D75" s="160"/>
      <c r="E75" s="160"/>
      <c r="F75" s="160"/>
      <c r="G75" s="160"/>
      <c r="H75" s="160"/>
      <c r="I75" s="160"/>
      <c r="J75" s="8">
        <f>VLOOKUP(O75,АО,3,FALSE)</f>
        <v>0</v>
      </c>
      <c r="K75" s="109"/>
      <c r="L75" s="149"/>
      <c r="M75" s="109"/>
      <c r="N75" s="109"/>
      <c r="O75" s="70" t="s">
        <v>98</v>
      </c>
    </row>
    <row r="76" spans="1:16384" ht="18.75" customHeight="1" outlineLevel="1">
      <c r="A76" s="160" t="s">
        <v>28</v>
      </c>
      <c r="B76" s="160"/>
      <c r="C76" s="160"/>
      <c r="D76" s="160"/>
      <c r="E76" s="160"/>
      <c r="F76" s="160"/>
      <c r="G76" s="160"/>
      <c r="H76" s="160"/>
      <c r="I76" s="160"/>
      <c r="J76" s="8">
        <f>VLOOKUP(O76,АО,3,FALSE)</f>
        <v>0</v>
      </c>
      <c r="K76" s="109"/>
      <c r="L76" s="149"/>
      <c r="M76" s="109"/>
      <c r="N76" s="109"/>
      <c r="O76" s="70" t="s">
        <v>99</v>
      </c>
    </row>
    <row r="77" spans="1:16384" ht="21.75" customHeight="1" outlineLevel="1">
      <c r="A77" s="160" t="s">
        <v>29</v>
      </c>
      <c r="B77" s="160"/>
      <c r="C77" s="160"/>
      <c r="D77" s="160"/>
      <c r="E77" s="160"/>
      <c r="F77" s="160"/>
      <c r="G77" s="160"/>
      <c r="H77" s="160"/>
      <c r="I77" s="160"/>
      <c r="J77" s="8">
        <f>VLOOKUP(O77,АО,3,FALSE)</f>
        <v>0</v>
      </c>
      <c r="K77" s="109"/>
      <c r="L77" s="149"/>
      <c r="M77" s="109"/>
      <c r="N77" s="109"/>
      <c r="O77" s="70" t="s">
        <v>100</v>
      </c>
    </row>
    <row r="78" spans="1:16384" ht="18.75" customHeight="1" outlineLevel="1">
      <c r="A78" s="160" t="s">
        <v>30</v>
      </c>
      <c r="B78" s="160"/>
      <c r="C78" s="160"/>
      <c r="D78" s="160"/>
      <c r="E78" s="160"/>
      <c r="F78" s="160"/>
      <c r="G78" s="160"/>
      <c r="H78" s="160"/>
      <c r="I78" s="160"/>
      <c r="J78" s="97">
        <f>VLOOKUP(O78,АО,3,FALSE)</f>
        <v>0</v>
      </c>
      <c r="K78" s="109"/>
      <c r="L78" s="149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7">
        <f t="shared" ref="J81:J90" si="2">VLOOKUP(O81,АО,3,FALSE)</f>
        <v>0</v>
      </c>
      <c r="K81" s="109"/>
      <c r="L81" s="167"/>
      <c r="M81" s="109"/>
      <c r="N81" s="109"/>
      <c r="O81" s="70" t="s">
        <v>102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7">
        <f t="shared" si="2"/>
        <v>0</v>
      </c>
      <c r="K82" s="109"/>
      <c r="L82" s="167"/>
      <c r="M82" s="109"/>
      <c r="N82" s="109"/>
      <c r="O82" s="70" t="s">
        <v>103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7">
        <f t="shared" si="2"/>
        <v>45605.06</v>
      </c>
      <c r="K83" s="109"/>
      <c r="L83" s="167"/>
      <c r="M83" s="109"/>
      <c r="N83" s="109"/>
      <c r="O83" s="70" t="s">
        <v>104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7">
        <f t="shared" si="2"/>
        <v>0</v>
      </c>
      <c r="K84" s="109"/>
      <c r="L84" s="167"/>
      <c r="M84" s="109"/>
      <c r="N84" s="109"/>
      <c r="O84" s="70" t="s">
        <v>105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7">
        <f t="shared" si="2"/>
        <v>0</v>
      </c>
      <c r="K85" s="109"/>
      <c r="L85" s="167"/>
      <c r="M85" s="109"/>
      <c r="N85" s="109"/>
      <c r="O85" s="70" t="s">
        <v>106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7">
        <f t="shared" si="2"/>
        <v>36965.82</v>
      </c>
      <c r="K86" s="109"/>
      <c r="L86" s="167"/>
      <c r="M86" s="109"/>
      <c r="N86" s="109"/>
      <c r="O86" s="70" t="s">
        <v>107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09"/>
      <c r="L87" s="167"/>
      <c r="M87" s="109"/>
      <c r="N87" s="109"/>
      <c r="O87" s="70" t="s">
        <v>108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09"/>
      <c r="L88" s="167"/>
      <c r="M88" s="109"/>
      <c r="N88" s="109"/>
      <c r="O88" s="70" t="s">
        <v>109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09"/>
      <c r="L89" s="167"/>
      <c r="M89" s="109"/>
      <c r="N89" s="109"/>
      <c r="O89" s="70" t="s">
        <v>110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7">
        <f t="shared" si="2"/>
        <v>0</v>
      </c>
      <c r="K90" s="109"/>
      <c r="L90" s="167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1" t="s">
        <v>48</v>
      </c>
      <c r="B93" s="151"/>
      <c r="C93" s="151"/>
      <c r="D93" s="154" t="s">
        <v>49</v>
      </c>
      <c r="E93" s="154"/>
      <c r="F93" s="10" t="s">
        <v>50</v>
      </c>
      <c r="G93" s="151" t="s">
        <v>51</v>
      </c>
      <c r="H93" s="151"/>
      <c r="I93" s="151"/>
      <c r="J93" s="151"/>
      <c r="K93" s="109"/>
      <c r="L93" s="109"/>
      <c r="M93" s="109"/>
      <c r="N93" s="109"/>
    </row>
    <row r="94" spans="1:15" outlineLevel="1">
      <c r="A94" s="155" t="str">
        <f>IF(VLOOKUP("эл",АО,3,FALSE)&gt;0,"Электроснабжение",0)</f>
        <v>Электроснабжение</v>
      </c>
      <c r="B94" s="155"/>
      <c r="C94" s="155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2">
        <f>VLOOKUP("эл",АО,5,FALSE)</f>
        <v>20660.240000000005</v>
      </c>
      <c r="H94" s="153"/>
      <c r="I94" s="153"/>
      <c r="J94" s="153"/>
      <c r="K94" s="1" t="str">
        <f>VLOOKUP("эл",АО,2,FALSE)</f>
        <v>Электроснабжение</v>
      </c>
      <c r="L94" s="168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18123.017543859656</v>
      </c>
      <c r="L95" s="168"/>
      <c r="O95" s="1" t="s">
        <v>112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20871.810000000001</v>
      </c>
      <c r="L96" s="168"/>
      <c r="O96" s="1" t="s">
        <v>113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0</v>
      </c>
      <c r="L97" s="168"/>
      <c r="O97" s="1" t="s">
        <v>114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20660.240000000005</v>
      </c>
      <c r="L98" s="168"/>
      <c r="O98" s="1" t="s">
        <v>115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20660.240000000005</v>
      </c>
      <c r="L99" s="168"/>
      <c r="O99" s="1" t="s">
        <v>116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68"/>
      <c r="O100" s="1" t="s">
        <v>117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68"/>
      <c r="O101" s="1" t="s">
        <v>118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2">
        <f>VLOOKUP("хвс",АО,5,FALSE)</f>
        <v>75549.709999999992</v>
      </c>
      <c r="H102" s="153"/>
      <c r="I102" s="153"/>
      <c r="J102" s="153"/>
      <c r="L102" s="168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5583.8662232076858</v>
      </c>
      <c r="L103" s="168"/>
      <c r="O103" s="1" t="s">
        <v>121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77100.819999999992</v>
      </c>
      <c r="L104" s="168"/>
      <c r="O104" s="1" t="s">
        <v>122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0</v>
      </c>
      <c r="L105" s="168"/>
      <c r="O105" s="1" t="s">
        <v>123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75549.709999999992</v>
      </c>
      <c r="L106" s="168"/>
      <c r="O106" s="1" t="s">
        <v>124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75549.709999999992</v>
      </c>
      <c r="L107" s="168"/>
      <c r="O107" s="1" t="s">
        <v>125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68"/>
      <c r="O108" s="1" t="s">
        <v>126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68"/>
      <c r="O109" s="1" t="s">
        <v>127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2">
        <f>VLOOKUP("воо",АО,5,FALSE)</f>
        <v>86572.01999999999</v>
      </c>
      <c r="H110" s="153"/>
      <c r="I110" s="153"/>
      <c r="J110" s="153"/>
      <c r="L110" s="168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5610.6299416720667</v>
      </c>
      <c r="L111" s="168"/>
      <c r="O111" s="1" t="s">
        <v>129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86818.209999999992</v>
      </c>
      <c r="L112" s="168"/>
      <c r="O112" s="1" t="s">
        <v>130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0</v>
      </c>
      <c r="L113" s="168"/>
      <c r="O113" s="1" t="s">
        <v>131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86572.01999999999</v>
      </c>
      <c r="L114" s="168"/>
      <c r="O114" s="1" t="s">
        <v>132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86572.01999999999</v>
      </c>
      <c r="L115" s="168"/>
      <c r="O115" s="1" t="s">
        <v>133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68"/>
      <c r="O116" s="1" t="s">
        <v>134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68"/>
      <c r="O117" s="1" t="s">
        <v>135</v>
      </c>
    </row>
    <row r="118" spans="1:15" ht="32.25" hidden="1" customHeight="1" outlineLevel="1">
      <c r="A118" s="155">
        <f>IF(VLOOKUP("тко",АО,3,FALSE)&gt;0,"Обращение с ТКО",0)</f>
        <v>0</v>
      </c>
      <c r="B118" s="155"/>
      <c r="C118" s="155"/>
      <c r="D118" s="153">
        <f>IF(VLOOKUP("тко",АО,3,FALSE)&gt;0,VLOOKUP("тко",АО,3,FALSE),0)</f>
        <v>0</v>
      </c>
      <c r="E118" s="153"/>
      <c r="F118" s="13">
        <f>IF(VLOOKUP("тко",АО,3,FALSE)&gt;0,VLOOKUP("тко",АО,4,FALSE),0)</f>
        <v>0</v>
      </c>
      <c r="G118" s="152">
        <f>VLOOKUP("тко",АО,5,FALSE)</f>
        <v>0</v>
      </c>
      <c r="H118" s="153"/>
      <c r="I118" s="153"/>
      <c r="J118" s="153"/>
      <c r="L118" s="47"/>
    </row>
    <row r="119" spans="1:15" ht="32.25" hidden="1" customHeight="1" outlineLevel="2">
      <c r="A119" s="150">
        <f t="shared" ref="A119:A125" si="8">IF(VLOOKUP("тко",АО,3,FALSE)&gt;0,VLOOKUP(O119,АО,2,FALSE),0)</f>
        <v>0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0">
        <f t="shared" si="8"/>
        <v>0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0">
        <f t="shared" si="8"/>
        <v>0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0">
        <f t="shared" si="8"/>
        <v>0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0">
        <f t="shared" si="8"/>
        <v>0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0">
        <f t="shared" si="8"/>
        <v>0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0">
        <f t="shared" si="8"/>
        <v>0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55">
        <f>IF(VLOOKUP("гвс",АО,3,FALSE)&gt;0,"Горячее водоснабжение",0)</f>
        <v>0</v>
      </c>
      <c r="B126" s="155"/>
      <c r="C126" s="155"/>
      <c r="D126" s="153">
        <f>IF(VLOOKUP("гвс",АО,3,FALSE)&gt;0,VLOOKUP("гвс",АО,3,FALSE),0)</f>
        <v>0</v>
      </c>
      <c r="E126" s="153"/>
      <c r="F126" s="13">
        <f>IF(VLOOKUP("гвс",АО,3,FALSE)&gt;0,VLOOKUP("гвс",АО,4,FALSE),0)</f>
        <v>0</v>
      </c>
      <c r="G126" s="152">
        <f>VLOOKUP("гвс",АО,5,FALSE)</f>
        <v>0</v>
      </c>
      <c r="H126" s="153"/>
      <c r="I126" s="153"/>
      <c r="J126" s="153"/>
      <c r="L126" s="47"/>
    </row>
    <row r="127" spans="1:15" ht="32.25" hidden="1" customHeight="1" outlineLevel="2">
      <c r="A127" s="150">
        <f t="shared" ref="A127:A133" si="10">IF(VLOOKUP("гвс",АО,3,FALSE)&gt;0,VLOOKUP(O127,АО,2,FALSE),0)</f>
        <v>0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0">
        <f t="shared" si="10"/>
        <v>0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0">
        <f t="shared" si="10"/>
        <v>0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0">
        <f t="shared" si="10"/>
        <v>0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0">
        <f t="shared" si="10"/>
        <v>0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0">
        <f t="shared" si="10"/>
        <v>0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0">
        <f t="shared" si="10"/>
        <v>0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5">
        <f>IF(VLOOKUP("отопление",АО,3,FALSE)&gt;0,"Отопление",0)</f>
        <v>0</v>
      </c>
      <c r="B134" s="155"/>
      <c r="C134" s="155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3"/>
      <c r="I134" s="153"/>
      <c r="J134" s="153"/>
      <c r="L134" s="47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169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0" t="s">
        <v>172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0</v>
      </c>
      <c r="O146" t="s">
        <v>171</v>
      </c>
    </row>
    <row r="149" spans="1:15" ht="52.5" customHeight="1">
      <c r="A149" s="146" t="s">
        <v>179</v>
      </c>
      <c r="B149" s="146"/>
      <c r="C149" s="146"/>
      <c r="D149" s="146"/>
      <c r="E149" s="146"/>
      <c r="F149" s="146"/>
      <c r="G149" s="146"/>
      <c r="H149" s="146"/>
      <c r="I149" s="146"/>
      <c r="J149" s="14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5" t="s">
        <v>182</v>
      </c>
      <c r="B154" s="145"/>
      <c r="C154" s="145"/>
      <c r="D154" s="145"/>
      <c r="E154" s="27">
        <f>ПТО!G1</f>
        <v>-23860.1</v>
      </c>
    </row>
    <row r="155" spans="1:15" ht="34.5" customHeight="1">
      <c r="A155" s="147" t="s">
        <v>187</v>
      </c>
      <c r="B155" s="147"/>
      <c r="C155" s="147"/>
      <c r="D155" s="147"/>
      <c r="E155" s="28">
        <f>J13</f>
        <v>73849.680000000008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2" t="str">
        <f t="shared" ref="A158:A163" si="14">IF(N158&gt;0,N158,0)</f>
        <v>Техническое обслуживание охранной сигнализации.</v>
      </c>
      <c r="B158" s="142"/>
      <c r="C158" s="142"/>
      <c r="D158" s="142"/>
      <c r="E158" s="142"/>
      <c r="F158" s="143">
        <f t="shared" ref="F158:F163" si="15">IF(ISERROR(VLOOKUP(A158,$A$28:$J$72,6,FALSE)),0,VLOOKUP(A158,$A$28:$J$72,6,FALSE))</f>
        <v>5419.4400000000005</v>
      </c>
      <c r="G158" s="143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2" t="str">
        <f t="shared" si="14"/>
        <v>Приобретение и установка таблички по пожарной безопасности.</v>
      </c>
      <c r="B159" s="142"/>
      <c r="C159" s="142"/>
      <c r="D159" s="142"/>
      <c r="E159" s="142"/>
      <c r="F159" s="143">
        <f t="shared" si="15"/>
        <v>250</v>
      </c>
      <c r="G159" s="143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2" t="str">
        <f t="shared" si="14"/>
        <v>Замена прибора учета электрической энергии.</v>
      </c>
      <c r="B160" s="142"/>
      <c r="C160" s="142"/>
      <c r="D160" s="142"/>
      <c r="E160" s="142"/>
      <c r="F160" s="143">
        <f t="shared" si="15"/>
        <v>7209</v>
      </c>
      <c r="G160" s="143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2" t="str">
        <f>IF(N161&gt;0,N161,0)</f>
        <v>Изготовление, покраска и установка газонного ограждения.</v>
      </c>
      <c r="B161" s="142"/>
      <c r="C161" s="142"/>
      <c r="D161" s="142"/>
      <c r="E161" s="142"/>
      <c r="F161" s="143">
        <f t="shared" si="15"/>
        <v>56250</v>
      </c>
      <c r="G161" s="143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Изготовление, покраска и установка газонного ограждения.</v>
      </c>
    </row>
    <row r="162" spans="1:14" ht="28.5" customHeight="1">
      <c r="A162" s="142" t="str">
        <f t="shared" si="14"/>
        <v>Замена прибора учета ХВС.</v>
      </c>
      <c r="B162" s="142"/>
      <c r="C162" s="142"/>
      <c r="D162" s="142"/>
      <c r="E162" s="142"/>
      <c r="F162" s="143">
        <f t="shared" si="15"/>
        <v>1825</v>
      </c>
      <c r="G162" s="143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72</v>
      </c>
      <c r="N162" s="1" t="str">
        <v>Замена прибора учета ХВС.</v>
      </c>
    </row>
    <row r="163" spans="1:14" ht="28.5" customHeight="1">
      <c r="A163" s="142" t="str">
        <f t="shared" si="14"/>
        <v>Замена вызывной панели системы домофон.</v>
      </c>
      <c r="B163" s="142"/>
      <c r="C163" s="142"/>
      <c r="D163" s="142"/>
      <c r="E163" s="142"/>
      <c r="F163" s="143">
        <f t="shared" si="15"/>
        <v>3250</v>
      </c>
      <c r="G163" s="143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72</v>
      </c>
      <c r="N163" s="1" t="str">
        <v>Замена вызывной панели системы домофон.</v>
      </c>
    </row>
    <row r="164" spans="1:14" ht="28.5" hidden="1" customHeight="1">
      <c r="A164" s="142">
        <f t="shared" ref="A164:A187" si="18">IF(N164&gt;0,N164,0)</f>
        <v>0</v>
      </c>
      <c r="B164" s="142"/>
      <c r="C164" s="142"/>
      <c r="D164" s="142"/>
      <c r="E164" s="142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2">
        <f t="shared" si="18"/>
        <v>0</v>
      </c>
      <c r="B165" s="142"/>
      <c r="C165" s="142"/>
      <c r="D165" s="142"/>
      <c r="E165" s="142"/>
      <c r="F165" s="143">
        <f t="shared" si="19"/>
        <v>0</v>
      </c>
      <c r="G165" s="143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2">
        <f t="shared" si="18"/>
        <v>0</v>
      </c>
      <c r="B166" s="142"/>
      <c r="C166" s="142"/>
      <c r="D166" s="142"/>
      <c r="E166" s="142"/>
      <c r="F166" s="143">
        <f t="shared" si="19"/>
        <v>0</v>
      </c>
      <c r="G166" s="143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2">
        <f t="shared" si="18"/>
        <v>0</v>
      </c>
      <c r="B167" s="142"/>
      <c r="C167" s="142"/>
      <c r="D167" s="142"/>
      <c r="E167" s="142"/>
      <c r="F167" s="143">
        <f t="shared" si="19"/>
        <v>0</v>
      </c>
      <c r="G167" s="143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2">
        <f t="shared" si="18"/>
        <v>0</v>
      </c>
      <c r="B168" s="142"/>
      <c r="C168" s="142"/>
      <c r="D168" s="142"/>
      <c r="E168" s="142"/>
      <c r="F168" s="143">
        <f t="shared" si="19"/>
        <v>0</v>
      </c>
      <c r="G168" s="143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2">
        <f t="shared" si="18"/>
        <v>0</v>
      </c>
      <c r="B169" s="142"/>
      <c r="C169" s="142"/>
      <c r="D169" s="142"/>
      <c r="E169" s="142"/>
      <c r="F169" s="143">
        <f t="shared" si="19"/>
        <v>0</v>
      </c>
      <c r="G169" s="143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2">
        <f t="shared" si="18"/>
        <v>0</v>
      </c>
      <c r="B170" s="142"/>
      <c r="C170" s="142"/>
      <c r="D170" s="142"/>
      <c r="E170" s="142"/>
      <c r="F170" s="143">
        <f t="shared" si="19"/>
        <v>0</v>
      </c>
      <c r="G170" s="143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2">
        <f t="shared" si="18"/>
        <v>0</v>
      </c>
      <c r="B171" s="142"/>
      <c r="C171" s="142"/>
      <c r="D171" s="142"/>
      <c r="E171" s="142"/>
      <c r="F171" s="143">
        <f t="shared" si="19"/>
        <v>0</v>
      </c>
      <c r="G171" s="143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2">
        <f t="shared" si="18"/>
        <v>0</v>
      </c>
      <c r="B172" s="142"/>
      <c r="C172" s="142"/>
      <c r="D172" s="142"/>
      <c r="E172" s="142"/>
      <c r="F172" s="143">
        <f t="shared" si="19"/>
        <v>0</v>
      </c>
      <c r="G172" s="143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2">
        <f t="shared" si="18"/>
        <v>0</v>
      </c>
      <c r="B173" s="142"/>
      <c r="C173" s="142"/>
      <c r="D173" s="142"/>
      <c r="E173" s="142"/>
      <c r="F173" s="143">
        <f t="shared" si="19"/>
        <v>0</v>
      </c>
      <c r="G173" s="143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2">
        <f t="shared" si="18"/>
        <v>0</v>
      </c>
      <c r="B174" s="142"/>
      <c r="C174" s="142"/>
      <c r="D174" s="142"/>
      <c r="E174" s="142"/>
      <c r="F174" s="143">
        <f t="shared" si="19"/>
        <v>0</v>
      </c>
      <c r="G174" s="143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2">
        <f t="shared" si="18"/>
        <v>0</v>
      </c>
      <c r="B175" s="142"/>
      <c r="C175" s="142"/>
      <c r="D175" s="142"/>
      <c r="E175" s="142"/>
      <c r="F175" s="143">
        <f t="shared" si="19"/>
        <v>0</v>
      </c>
      <c r="G175" s="143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2">
        <f t="shared" si="18"/>
        <v>0</v>
      </c>
      <c r="B176" s="142"/>
      <c r="C176" s="142"/>
      <c r="D176" s="142"/>
      <c r="E176" s="142"/>
      <c r="F176" s="143">
        <f t="shared" si="19"/>
        <v>0</v>
      </c>
      <c r="G176" s="143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2">
        <f t="shared" si="18"/>
        <v>0</v>
      </c>
      <c r="B177" s="142"/>
      <c r="C177" s="142"/>
      <c r="D177" s="142"/>
      <c r="E177" s="142"/>
      <c r="F177" s="143">
        <f t="shared" si="19"/>
        <v>0</v>
      </c>
      <c r="G177" s="143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2">
        <f t="shared" si="18"/>
        <v>0</v>
      </c>
      <c r="B178" s="142"/>
      <c r="C178" s="142"/>
      <c r="D178" s="142"/>
      <c r="E178" s="142"/>
      <c r="F178" s="143">
        <f t="shared" si="19"/>
        <v>0</v>
      </c>
      <c r="G178" s="143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2">
        <f t="shared" si="18"/>
        <v>0</v>
      </c>
      <c r="B179" s="142"/>
      <c r="C179" s="142"/>
      <c r="D179" s="142"/>
      <c r="E179" s="142"/>
      <c r="F179" s="143">
        <f t="shared" si="19"/>
        <v>0</v>
      </c>
      <c r="G179" s="143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2">
        <f t="shared" si="18"/>
        <v>0</v>
      </c>
      <c r="B180" s="142"/>
      <c r="C180" s="142"/>
      <c r="D180" s="142"/>
      <c r="E180" s="142"/>
      <c r="F180" s="143">
        <f t="shared" si="19"/>
        <v>0</v>
      </c>
      <c r="G180" s="143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2">
        <f t="shared" si="18"/>
        <v>0</v>
      </c>
      <c r="B181" s="142"/>
      <c r="C181" s="142"/>
      <c r="D181" s="142"/>
      <c r="E181" s="142"/>
      <c r="F181" s="143">
        <f t="shared" si="19"/>
        <v>0</v>
      </c>
      <c r="G181" s="143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2">
        <f t="shared" si="18"/>
        <v>0</v>
      </c>
      <c r="B182" s="142"/>
      <c r="C182" s="142"/>
      <c r="D182" s="142"/>
      <c r="E182" s="142"/>
      <c r="F182" s="143">
        <f t="shared" si="19"/>
        <v>0</v>
      </c>
      <c r="G182" s="143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2">
        <f t="shared" si="18"/>
        <v>0</v>
      </c>
      <c r="B183" s="142"/>
      <c r="C183" s="142"/>
      <c r="D183" s="142"/>
      <c r="E183" s="142"/>
      <c r="F183" s="143">
        <f t="shared" si="19"/>
        <v>0</v>
      </c>
      <c r="G183" s="143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2">
        <f t="shared" si="18"/>
        <v>0</v>
      </c>
      <c r="B184" s="142"/>
      <c r="C184" s="142"/>
      <c r="D184" s="142"/>
      <c r="E184" s="142"/>
      <c r="F184" s="143">
        <f t="shared" si="19"/>
        <v>0</v>
      </c>
      <c r="G184" s="143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2">
        <f t="shared" si="18"/>
        <v>0</v>
      </c>
      <c r="B185" s="142"/>
      <c r="C185" s="142"/>
      <c r="D185" s="142"/>
      <c r="E185" s="142"/>
      <c r="F185" s="143">
        <f t="shared" si="19"/>
        <v>0</v>
      </c>
      <c r="G185" s="143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2">
        <f>IF(N186&gt;0,N186,0)</f>
        <v>0</v>
      </c>
      <c r="B186" s="142"/>
      <c r="C186" s="142"/>
      <c r="D186" s="142"/>
      <c r="E186" s="142"/>
      <c r="F186" s="143">
        <f t="shared" si="19"/>
        <v>0</v>
      </c>
      <c r="G186" s="143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2">
        <f t="shared" si="18"/>
        <v>0</v>
      </c>
      <c r="B187" s="142"/>
      <c r="C187" s="142"/>
      <c r="D187" s="142"/>
      <c r="E187" s="142"/>
      <c r="F187" s="143">
        <f t="shared" si="19"/>
        <v>0</v>
      </c>
      <c r="G187" s="143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45" t="s">
        <v>186</v>
      </c>
      <c r="B190" s="145"/>
      <c r="C190" s="145"/>
      <c r="D190" s="145"/>
      <c r="E190" s="27">
        <f>SUM(F158:G187)</f>
        <v>74203.44</v>
      </c>
    </row>
    <row r="191" spans="1:14" ht="51.75" customHeight="1">
      <c r="A191" s="145" t="s">
        <v>185</v>
      </c>
      <c r="B191" s="145"/>
      <c r="C191" s="145"/>
      <c r="D191" s="145"/>
      <c r="E191" s="27">
        <f>E190+E154-E155</f>
        <v>-23506.340000000004</v>
      </c>
    </row>
    <row r="192" spans="1:14">
      <c r="A192" s="104" t="s">
        <v>173</v>
      </c>
    </row>
    <row r="193" spans="1:10" ht="62.25" customHeight="1">
      <c r="A193" s="170" t="s">
        <v>183</v>
      </c>
      <c r="B193" s="170"/>
      <c r="C193" s="170"/>
      <c r="D193" s="170"/>
      <c r="E193" s="170"/>
      <c r="F193" s="170"/>
      <c r="G193" s="170"/>
      <c r="H193" s="170"/>
      <c r="I193" s="170"/>
      <c r="J193" s="170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49">
        <f>ПТО!G12</f>
        <v>1200</v>
      </c>
      <c r="I194" s="50" t="s">
        <v>74</v>
      </c>
    </row>
    <row r="195" spans="1:10" ht="18.75" customHeight="1">
      <c r="A195" s="169" t="str">
        <f>ПТО!F13</f>
        <v xml:space="preserve">  -  техническое обслуживание охранной сигнализации</v>
      </c>
      <c r="B195" s="169"/>
      <c r="C195" s="169"/>
      <c r="D195" s="169"/>
      <c r="E195" s="169"/>
      <c r="F195" s="169"/>
      <c r="G195" s="169"/>
      <c r="H195" s="49">
        <f>ПТО!G13</f>
        <v>5450</v>
      </c>
      <c r="I195" s="50" t="s">
        <v>74</v>
      </c>
    </row>
    <row r="196" spans="1:10" ht="33.75" customHeight="1">
      <c r="A196" s="169" t="str">
        <f>ПТО!F14</f>
        <v xml:space="preserve">  -  работы по выбору (решению) общего собрания или совета дома</v>
      </c>
      <c r="B196" s="169"/>
      <c r="C196" s="169"/>
      <c r="D196" s="169"/>
      <c r="E196" s="169"/>
      <c r="F196" s="169"/>
      <c r="G196" s="169"/>
      <c r="H196" s="49">
        <f>ПТО!G14</f>
        <v>89000</v>
      </c>
      <c r="I196" s="50" t="s">
        <v>74</v>
      </c>
    </row>
    <row r="197" spans="1:10" ht="18.75" hidden="1" customHeight="1">
      <c r="A197" s="169">
        <f>ПТО!F15</f>
        <v>0</v>
      </c>
      <c r="B197" s="169"/>
      <c r="C197" s="169"/>
      <c r="D197" s="169"/>
      <c r="E197" s="169"/>
      <c r="F197" s="169"/>
      <c r="G197" s="169"/>
      <c r="H197" s="49">
        <f>ПТО!G15</f>
        <v>0</v>
      </c>
      <c r="I197" s="50" t="s">
        <v>74</v>
      </c>
    </row>
    <row r="198" spans="1:10" ht="18.75" hidden="1" customHeight="1">
      <c r="A198" s="169">
        <f>ПТО!F16</f>
        <v>0</v>
      </c>
      <c r="B198" s="169"/>
      <c r="C198" s="169"/>
      <c r="D198" s="169"/>
      <c r="E198" s="169"/>
      <c r="F198" s="169"/>
      <c r="G198" s="169"/>
      <c r="H198" s="49">
        <f>ПТО!G16</f>
        <v>0</v>
      </c>
      <c r="I198" s="52" t="s">
        <v>74</v>
      </c>
    </row>
    <row r="199" spans="1:10" ht="18.75" hidden="1" customHeight="1">
      <c r="A199" s="169">
        <f>ПТО!F17</f>
        <v>0</v>
      </c>
      <c r="B199" s="169"/>
      <c r="C199" s="169"/>
      <c r="D199" s="169"/>
      <c r="E199" s="169"/>
      <c r="F199" s="169"/>
      <c r="G199" s="169"/>
      <c r="H199" s="49">
        <f>ПТО!G17</f>
        <v>0</v>
      </c>
      <c r="I199" s="50" t="s">
        <v>74</v>
      </c>
    </row>
    <row r="200" spans="1:10" hidden="1">
      <c r="A200" s="169">
        <f>ПТО!F18</f>
        <v>0</v>
      </c>
      <c r="B200" s="169"/>
      <c r="C200" s="169"/>
      <c r="D200" s="169"/>
      <c r="E200" s="169"/>
      <c r="F200" s="169"/>
      <c r="G200" s="169"/>
      <c r="H200" s="49">
        <f>ПТО!G18</f>
        <v>0</v>
      </c>
      <c r="I200" s="50" t="s">
        <v>74</v>
      </c>
    </row>
    <row r="201" spans="1:10" hidden="1">
      <c r="A201" s="169">
        <f>ПТО!F19</f>
        <v>0</v>
      </c>
      <c r="B201" s="169"/>
      <c r="C201" s="169"/>
      <c r="D201" s="169"/>
      <c r="E201" s="169"/>
      <c r="F201" s="169"/>
      <c r="G201" s="169"/>
      <c r="H201" s="49">
        <f>ПТО!G19</f>
        <v>0</v>
      </c>
      <c r="I201" s="50" t="s">
        <v>74</v>
      </c>
    </row>
    <row r="202" spans="1:10" hidden="1">
      <c r="A202" s="169">
        <f>ПТО!F20</f>
        <v>0</v>
      </c>
      <c r="B202" s="169"/>
      <c r="C202" s="169"/>
      <c r="D202" s="169"/>
      <c r="E202" s="169"/>
      <c r="F202" s="169"/>
      <c r="G202" s="169"/>
      <c r="H202" s="49">
        <f>ПТО!G20</f>
        <v>0</v>
      </c>
      <c r="I202" s="50" t="s">
        <v>74</v>
      </c>
    </row>
    <row r="203" spans="1:10" hidden="1">
      <c r="A203" s="169">
        <f>ПТО!F21</f>
        <v>0</v>
      </c>
      <c r="B203" s="169"/>
      <c r="C203" s="169"/>
      <c r="D203" s="169"/>
      <c r="E203" s="169"/>
      <c r="F203" s="169"/>
      <c r="G203" s="169"/>
      <c r="H203" s="49">
        <f>ПТО!G21</f>
        <v>0</v>
      </c>
      <c r="I203" s="50" t="s">
        <v>74</v>
      </c>
    </row>
    <row r="204" spans="1:10" hidden="1">
      <c r="A204" s="169">
        <f>ПТО!F22</f>
        <v>0</v>
      </c>
      <c r="B204" s="169"/>
      <c r="C204" s="169"/>
      <c r="D204" s="169"/>
      <c r="E204" s="169"/>
      <c r="F204" s="169"/>
      <c r="G204" s="169"/>
      <c r="H204" s="49">
        <f>ПТО!G22</f>
        <v>0</v>
      </c>
      <c r="I204" s="50" t="s">
        <v>74</v>
      </c>
    </row>
    <row r="205" spans="1:10" hidden="1">
      <c r="A205" s="169">
        <f>ПТО!F23</f>
        <v>0</v>
      </c>
      <c r="B205" s="169"/>
      <c r="C205" s="169"/>
      <c r="D205" s="169"/>
      <c r="E205" s="169"/>
      <c r="F205" s="169"/>
      <c r="G205" s="169"/>
      <c r="H205" s="49">
        <f>ПТО!G23</f>
        <v>0</v>
      </c>
      <c r="I205" s="50" t="s">
        <v>74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49">
        <f>ПТО!G24</f>
        <v>0</v>
      </c>
      <c r="I206" s="50" t="s">
        <v>74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49">
        <f>ПТО!G25</f>
        <v>0</v>
      </c>
      <c r="I207" s="50" t="s">
        <v>74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49">
        <f>ПТО!G26</f>
        <v>0</v>
      </c>
      <c r="I208" s="50" t="s">
        <v>74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49">
        <f>ПТО!G27</f>
        <v>0</v>
      </c>
      <c r="I209" s="50" t="s">
        <v>74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49">
        <f>ПТО!G28</f>
        <v>0</v>
      </c>
      <c r="I210" s="50" t="s">
        <v>74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49">
        <f>ПТО!G29</f>
        <v>0</v>
      </c>
      <c r="I211" s="50" t="s">
        <v>74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49">
        <f>ПТО!G30</f>
        <v>0</v>
      </c>
      <c r="I212" s="50" t="s">
        <v>74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95650</v>
      </c>
      <c r="I214" s="56" t="s">
        <v>76</v>
      </c>
    </row>
  </sheetData>
  <sheetProtection algorithmName="SHA-512" hashValue="VJidU99j4VJREhbfyo7JxH/IC53dRbO019T3IgVLY1sIDTg9Cd+anTx2nds6NXww/hIQBqfXaZ85C+2k2qIqnQ==" saltValue="xPUtn0h+ieL50W0kpfX6Q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4" sqref="C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4" t="s">
        <v>19</v>
      </c>
      <c r="B1" s="34" t="s">
        <v>57</v>
      </c>
      <c r="C1" s="34" t="s">
        <v>21</v>
      </c>
      <c r="D1" s="34" t="s">
        <v>20</v>
      </c>
      <c r="E1" s="33"/>
      <c r="F1" s="101" t="s">
        <v>182</v>
      </c>
      <c r="G1" s="124">
        <f>-23860.1</f>
        <v>-23860.1</v>
      </c>
    </row>
    <row r="2" spans="1:12" ht="18.75" customHeight="1">
      <c r="A2" s="127" t="s">
        <v>184</v>
      </c>
      <c r="B2" s="118" t="s">
        <v>176</v>
      </c>
      <c r="C2" s="122">
        <v>12</v>
      </c>
      <c r="D2" s="119">
        <v>5419.4400000000005</v>
      </c>
      <c r="E2" s="123"/>
      <c r="F2" s="123"/>
      <c r="G2" s="123"/>
      <c r="L2" s="32" t="str">
        <f t="shared" ref="L2:L22" si="0">IF(A2&gt;0,"ТР",0)</f>
        <v>ТР</v>
      </c>
    </row>
    <row r="3" spans="1:12" ht="18.75" customHeight="1">
      <c r="A3" s="128" t="s">
        <v>190</v>
      </c>
      <c r="B3" s="129" t="s">
        <v>189</v>
      </c>
      <c r="C3" s="130">
        <v>1</v>
      </c>
      <c r="D3" s="131">
        <v>250</v>
      </c>
      <c r="E3" s="120" t="s">
        <v>191</v>
      </c>
      <c r="F3" s="123"/>
      <c r="G3" s="123"/>
      <c r="L3" s="32" t="str">
        <f t="shared" si="0"/>
        <v>ТР</v>
      </c>
    </row>
    <row r="4" spans="1:12" ht="18.75" customHeight="1">
      <c r="A4" s="135" t="s">
        <v>194</v>
      </c>
      <c r="B4" s="136" t="s">
        <v>189</v>
      </c>
      <c r="C4" s="122">
        <v>1</v>
      </c>
      <c r="D4" s="121">
        <v>7209</v>
      </c>
      <c r="E4" s="137" t="s">
        <v>195</v>
      </c>
      <c r="F4" s="123"/>
      <c r="G4" s="123"/>
      <c r="L4" s="32" t="str">
        <f t="shared" si="0"/>
        <v>ТР</v>
      </c>
    </row>
    <row r="5" spans="1:12" ht="18.75" customHeight="1">
      <c r="A5" s="132" t="s">
        <v>192</v>
      </c>
      <c r="B5" s="133" t="s">
        <v>189</v>
      </c>
      <c r="C5" s="122">
        <v>1</v>
      </c>
      <c r="D5" s="121">
        <v>56250</v>
      </c>
      <c r="E5" s="134" t="s">
        <v>193</v>
      </c>
      <c r="F5" s="123"/>
      <c r="G5" s="123"/>
      <c r="K5" s="46"/>
      <c r="L5" s="32" t="str">
        <f t="shared" si="0"/>
        <v>ТР</v>
      </c>
    </row>
    <row r="6" spans="1:12" ht="18.75" customHeight="1">
      <c r="A6" s="44" t="s">
        <v>196</v>
      </c>
      <c r="B6" s="138" t="s">
        <v>189</v>
      </c>
      <c r="C6" s="42">
        <v>1</v>
      </c>
      <c r="D6" s="46">
        <v>1825</v>
      </c>
      <c r="E6" s="44" t="s">
        <v>197</v>
      </c>
      <c r="F6" s="123"/>
      <c r="G6" s="123"/>
      <c r="K6" s="46"/>
      <c r="L6" s="32" t="str">
        <f t="shared" si="0"/>
        <v>ТР</v>
      </c>
    </row>
    <row r="7" spans="1:12" ht="18.75" customHeight="1">
      <c r="A7" s="139" t="s">
        <v>188</v>
      </c>
      <c r="B7" s="140" t="s">
        <v>189</v>
      </c>
      <c r="C7" s="122">
        <v>1</v>
      </c>
      <c r="D7" s="121">
        <v>3250</v>
      </c>
      <c r="E7" s="141" t="s">
        <v>198</v>
      </c>
      <c r="F7" s="45"/>
      <c r="G7" s="45"/>
      <c r="K7" s="46"/>
      <c r="L7" s="32" t="str">
        <f t="shared" si="0"/>
        <v>ТР</v>
      </c>
    </row>
    <row r="8" spans="1:12" ht="18.75" customHeight="1">
      <c r="A8" s="44"/>
      <c r="B8" s="42"/>
      <c r="C8" s="42"/>
      <c r="D8" s="43"/>
      <c r="E8" s="44"/>
      <c r="F8" s="45"/>
      <c r="G8" s="45"/>
      <c r="K8" s="43"/>
      <c r="L8" s="32">
        <f t="shared" si="0"/>
        <v>0</v>
      </c>
    </row>
    <row r="9" spans="1:12">
      <c r="A9" s="98"/>
      <c r="D9" s="46"/>
      <c r="F9" s="44"/>
      <c r="G9" s="44"/>
      <c r="K9" s="43"/>
      <c r="L9" s="32">
        <f t="shared" si="0"/>
        <v>0</v>
      </c>
    </row>
    <row r="10" spans="1:12">
      <c r="A10" s="98"/>
      <c r="D10" s="46"/>
      <c r="L10" s="32">
        <f t="shared" si="0"/>
        <v>0</v>
      </c>
    </row>
    <row r="11" spans="1:12" ht="94.5">
      <c r="A11" s="30"/>
      <c r="F11" s="111" t="s">
        <v>183</v>
      </c>
      <c r="G11" s="111"/>
      <c r="L11" s="32">
        <f t="shared" si="0"/>
        <v>0</v>
      </c>
    </row>
    <row r="12" spans="1:12" ht="31.5">
      <c r="A12" s="30"/>
      <c r="F12" s="125" t="s">
        <v>73</v>
      </c>
      <c r="G12" s="126">
        <v>1200</v>
      </c>
      <c r="L12" s="32">
        <f t="shared" si="0"/>
        <v>0</v>
      </c>
    </row>
    <row r="13" spans="1:12" ht="31.5">
      <c r="A13" s="30"/>
      <c r="F13" s="125" t="s">
        <v>180</v>
      </c>
      <c r="G13" s="126">
        <v>5450</v>
      </c>
      <c r="L13" s="32">
        <f t="shared" si="0"/>
        <v>0</v>
      </c>
    </row>
    <row r="14" spans="1:12" ht="31.5">
      <c r="A14" s="30"/>
      <c r="F14" s="125" t="s">
        <v>181</v>
      </c>
      <c r="G14" s="126">
        <v>89000</v>
      </c>
      <c r="L14" s="32">
        <f t="shared" si="0"/>
        <v>0</v>
      </c>
    </row>
    <row r="15" spans="1:12" ht="15.75">
      <c r="A15" s="30"/>
      <c r="F15" s="112"/>
      <c r="G15" s="113"/>
      <c r="L15" s="32">
        <f t="shared" si="0"/>
        <v>0</v>
      </c>
    </row>
    <row r="16" spans="1:12" ht="15.75">
      <c r="A16" s="30"/>
      <c r="F16" s="112"/>
      <c r="G16" s="114"/>
      <c r="L16" s="32">
        <f t="shared" si="0"/>
        <v>0</v>
      </c>
    </row>
    <row r="17" spans="1:12" ht="15.75">
      <c r="A17" s="30"/>
      <c r="F17" s="112"/>
      <c r="G17" s="113"/>
      <c r="L17" s="32">
        <f t="shared" si="0"/>
        <v>0</v>
      </c>
    </row>
    <row r="18" spans="1:12">
      <c r="A18" s="30"/>
      <c r="F18" s="103"/>
      <c r="L18" s="32">
        <f t="shared" si="0"/>
        <v>0</v>
      </c>
    </row>
    <row r="19" spans="1:12">
      <c r="A19" s="30"/>
      <c r="F19" s="103"/>
      <c r="L19" s="32">
        <f t="shared" si="0"/>
        <v>0</v>
      </c>
    </row>
    <row r="20" spans="1:12">
      <c r="A20" s="30"/>
      <c r="F20" s="103"/>
      <c r="L20" s="32">
        <f t="shared" si="0"/>
        <v>0</v>
      </c>
    </row>
    <row r="21" spans="1:12">
      <c r="F21" s="103"/>
      <c r="L21" s="32">
        <f t="shared" si="0"/>
        <v>0</v>
      </c>
    </row>
    <row r="22" spans="1:12">
      <c r="F22" s="103"/>
      <c r="L22" s="32">
        <f t="shared" si="0"/>
        <v>0</v>
      </c>
    </row>
    <row r="23" spans="1:12">
      <c r="F23" s="103"/>
      <c r="L23" s="32">
        <f t="shared" ref="L23:L31" si="1">IF(A23&gt;0,"ТР",0)</f>
        <v>0</v>
      </c>
    </row>
    <row r="24" spans="1:12">
      <c r="F24" s="103"/>
      <c r="L24" s="32">
        <f t="shared" si="1"/>
        <v>0</v>
      </c>
    </row>
    <row r="25" spans="1:12">
      <c r="F25" s="103"/>
      <c r="L25" s="32">
        <f t="shared" si="1"/>
        <v>0</v>
      </c>
    </row>
    <row r="26" spans="1:12">
      <c r="F26" s="103"/>
      <c r="L26" s="32">
        <f t="shared" si="1"/>
        <v>0</v>
      </c>
    </row>
    <row r="27" spans="1:12">
      <c r="F27" s="103"/>
      <c r="L27" s="32">
        <f t="shared" si="1"/>
        <v>0</v>
      </c>
    </row>
    <row r="28" spans="1:12">
      <c r="F28" s="103"/>
      <c r="L28" s="32">
        <f t="shared" si="1"/>
        <v>0</v>
      </c>
    </row>
    <row r="29" spans="1:12">
      <c r="F29" s="103"/>
      <c r="L29" s="32">
        <f t="shared" si="1"/>
        <v>0</v>
      </c>
    </row>
    <row r="30" spans="1:12">
      <c r="F30" s="103"/>
      <c r="L30" s="32">
        <f t="shared" si="1"/>
        <v>0</v>
      </c>
    </row>
    <row r="31" spans="1:12">
      <c r="L31" s="32">
        <f t="shared" si="1"/>
        <v>0</v>
      </c>
    </row>
    <row r="32" spans="1:12" ht="36.75" customHeight="1">
      <c r="B32" s="34"/>
      <c r="C32" s="34"/>
      <c r="D32" s="34"/>
      <c r="H32" s="100"/>
      <c r="I32" s="100"/>
    </row>
    <row r="39" spans="1:16" ht="31.5" customHeight="1">
      <c r="A39" s="36" t="s">
        <v>22</v>
      </c>
      <c r="B39" s="37">
        <v>50814</v>
      </c>
      <c r="C39" s="37" t="s">
        <v>68</v>
      </c>
      <c r="D39" s="38">
        <v>12</v>
      </c>
      <c r="E39" s="33"/>
      <c r="J39" s="35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50814</v>
      </c>
      <c r="O39" s="40" t="str">
        <f>C39</f>
        <v>Ежемесячно</v>
      </c>
      <c r="P39">
        <f>D39</f>
        <v>12</v>
      </c>
    </row>
    <row r="40" spans="1:16" ht="31.5" customHeight="1">
      <c r="A40" s="36" t="s">
        <v>174</v>
      </c>
      <c r="B40" s="37">
        <v>52169.04</v>
      </c>
      <c r="C40" s="37" t="s">
        <v>68</v>
      </c>
      <c r="D40" s="38">
        <v>12</v>
      </c>
      <c r="E40" s="33"/>
      <c r="J40" s="35"/>
      <c r="L40" s="39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0">
        <f t="shared" ref="N40:N53" si="4">B40</f>
        <v>52169.04</v>
      </c>
      <c r="O40" s="40" t="str">
        <f t="shared" ref="O40:O53" si="5">C40</f>
        <v>Ежемесячно</v>
      </c>
      <c r="P40">
        <f t="shared" ref="P40:P53" si="6">D40</f>
        <v>12</v>
      </c>
    </row>
    <row r="41" spans="1:16" ht="51">
      <c r="A41" s="36" t="s">
        <v>26</v>
      </c>
      <c r="B41" s="37">
        <v>26694.240000000002</v>
      </c>
      <c r="C41" s="37" t="s">
        <v>69</v>
      </c>
      <c r="D41" s="38">
        <v>12</v>
      </c>
      <c r="E41" s="33"/>
      <c r="J41" s="35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26694.240000000002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6" t="s">
        <v>23</v>
      </c>
      <c r="B42" s="37">
        <v>15582.96</v>
      </c>
      <c r="C42" s="37" t="s">
        <v>68</v>
      </c>
      <c r="D42" s="38">
        <v>12</v>
      </c>
      <c r="E42" s="33"/>
      <c r="J42" s="35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15582.96</v>
      </c>
      <c r="O42" s="40" t="str">
        <f t="shared" si="5"/>
        <v>Ежемесячно</v>
      </c>
      <c r="P42">
        <f t="shared" si="6"/>
        <v>12</v>
      </c>
    </row>
    <row r="43" spans="1:16" ht="15.75">
      <c r="A43" s="36"/>
      <c r="B43" s="37"/>
      <c r="C43" s="37"/>
      <c r="D43" s="38"/>
      <c r="E43" s="33"/>
      <c r="J43" s="35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6" t="s">
        <v>24</v>
      </c>
      <c r="B44" s="37">
        <v>7994.76</v>
      </c>
      <c r="C44" s="37" t="s">
        <v>70</v>
      </c>
      <c r="D44" s="38">
        <v>12</v>
      </c>
      <c r="E44" s="33"/>
      <c r="J44" s="35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7994.76</v>
      </c>
      <c r="O44" s="40" t="str">
        <f t="shared" si="5"/>
        <v>Круглосуточно</v>
      </c>
      <c r="P44">
        <f t="shared" si="6"/>
        <v>12</v>
      </c>
    </row>
    <row r="45" spans="1:16" ht="38.25">
      <c r="A45" s="36" t="s">
        <v>25</v>
      </c>
      <c r="B45" s="37">
        <v>28997.88</v>
      </c>
      <c r="C45" s="37" t="s">
        <v>69</v>
      </c>
      <c r="D45" s="38">
        <v>12</v>
      </c>
      <c r="E45" s="33"/>
      <c r="J45" s="35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28997.88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6"/>
      <c r="B46" s="37"/>
      <c r="C46" s="37"/>
      <c r="D46" s="48"/>
      <c r="L46" s="39">
        <f t="shared" si="2"/>
        <v>0</v>
      </c>
      <c r="M46">
        <f t="shared" si="3"/>
        <v>0</v>
      </c>
      <c r="N46" s="40">
        <f t="shared" si="4"/>
        <v>0</v>
      </c>
      <c r="O46" s="40">
        <f t="shared" si="5"/>
        <v>0</v>
      </c>
      <c r="P46">
        <f t="shared" si="6"/>
        <v>0</v>
      </c>
    </row>
    <row r="47" spans="1:16">
      <c r="L47" s="39">
        <f t="shared" si="2"/>
        <v>0</v>
      </c>
      <c r="M47">
        <f t="shared" si="3"/>
        <v>0</v>
      </c>
      <c r="N47" s="40">
        <f t="shared" si="4"/>
        <v>0</v>
      </c>
      <c r="O47" s="40">
        <f t="shared" si="5"/>
        <v>0</v>
      </c>
      <c r="P47">
        <f t="shared" si="6"/>
        <v>0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12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12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12:16"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12:16"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12:16"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k3fqPOSeneHpH3NKJbr0swq9puL4O2AHqnfhnzUgpsUl52+/QWtXOYAeYNkynFr8pI309HNd7/xApM8ObdDUiw==" saltValue="cYD5GXHOj6A85d+AyiOb4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9" zoomScale="85" zoomScaleNormal="85" workbookViewId="0">
      <selection activeCell="C70" sqref="C7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1129.2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109887.06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260315.06000000006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186465.38000000006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F1*5.45*12</f>
        <v>73849.680000000008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267754.55999999994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267754.55999999994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267754.55999999994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102447.56000000011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3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3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3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3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2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2"/>
      <c r="N26" s="63"/>
    </row>
    <row r="27" spans="1:15" ht="18.75" customHeight="1">
      <c r="A27" s="70" t="s">
        <v>104</v>
      </c>
      <c r="B27" s="75" t="s">
        <v>4</v>
      </c>
      <c r="C27" s="86">
        <v>45605.06</v>
      </c>
      <c r="D27" s="81" t="s">
        <v>60</v>
      </c>
      <c r="E27" s="64"/>
      <c r="F27" s="64"/>
      <c r="G27" s="64"/>
      <c r="H27" s="64"/>
      <c r="I27" s="64"/>
      <c r="J27" s="64"/>
      <c r="M27" s="172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2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2"/>
      <c r="N29" s="63"/>
    </row>
    <row r="30" spans="1:15" ht="18.75" customHeight="1">
      <c r="A30" s="70" t="s">
        <v>107</v>
      </c>
      <c r="B30" s="75" t="s">
        <v>18</v>
      </c>
      <c r="C30" s="86">
        <v>36965.82</v>
      </c>
      <c r="D30" s="81" t="s">
        <v>66</v>
      </c>
      <c r="E30" s="64"/>
      <c r="F30" s="64"/>
      <c r="G30" s="64"/>
      <c r="H30" s="64"/>
      <c r="I30" s="64"/>
      <c r="J30" s="64"/>
      <c r="M30" s="172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2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2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2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2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20660.240000000005</v>
      </c>
      <c r="F37" s="94" t="s">
        <v>166</v>
      </c>
      <c r="G37" s="66"/>
      <c r="H37" s="66"/>
      <c r="I37" s="66"/>
      <c r="L37" s="63"/>
      <c r="M37" s="171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18123.017543859656</v>
      </c>
      <c r="D38" s="94" t="s">
        <v>164</v>
      </c>
      <c r="E38" s="68"/>
      <c r="G38" s="67"/>
      <c r="H38" s="67"/>
      <c r="L38" s="63"/>
      <c r="M38" s="171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20871.810000000001</v>
      </c>
      <c r="D39" s="94" t="s">
        <v>165</v>
      </c>
      <c r="E39" s="68"/>
      <c r="G39" s="67"/>
      <c r="H39" s="67"/>
      <c r="L39" s="63"/>
      <c r="M39" s="171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1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20660.240000000005</v>
      </c>
      <c r="D41" s="80" t="s">
        <v>59</v>
      </c>
      <c r="E41" s="68"/>
      <c r="G41" s="67"/>
      <c r="H41" s="67"/>
      <c r="L41" s="63"/>
      <c r="M41" s="171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20660.240000000005</v>
      </c>
      <c r="D42" s="80" t="s">
        <v>59</v>
      </c>
      <c r="E42" s="68"/>
      <c r="G42" s="67"/>
      <c r="H42" s="67"/>
      <c r="L42" s="63"/>
      <c r="M42" s="171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1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1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75549.709999999992</v>
      </c>
      <c r="F45" s="94" t="s">
        <v>166</v>
      </c>
      <c r="G45" s="66"/>
      <c r="H45" s="66"/>
      <c r="L45" s="63"/>
      <c r="M45" s="171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5583.8662232076858</v>
      </c>
      <c r="D46" s="94" t="s">
        <v>167</v>
      </c>
      <c r="E46" s="68"/>
      <c r="G46" s="67"/>
      <c r="H46" s="67"/>
      <c r="L46" s="63"/>
      <c r="M46" s="171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77100.819999999992</v>
      </c>
      <c r="D47" s="94" t="s">
        <v>165</v>
      </c>
      <c r="E47" s="68"/>
      <c r="G47" s="67"/>
      <c r="H47" s="67"/>
      <c r="L47" s="63"/>
      <c r="M47" s="171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1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75549.709999999992</v>
      </c>
      <c r="D49" s="80" t="s">
        <v>59</v>
      </c>
      <c r="E49" s="68"/>
      <c r="G49" s="67"/>
      <c r="H49" s="67"/>
      <c r="L49" s="63"/>
      <c r="M49" s="171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75549.709999999992</v>
      </c>
      <c r="D50" s="80" t="s">
        <v>59</v>
      </c>
      <c r="E50" s="68"/>
      <c r="G50" s="67"/>
      <c r="H50" s="67"/>
      <c r="L50" s="63"/>
      <c r="M50" s="171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1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1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86572.01999999999</v>
      </c>
      <c r="F53" s="94" t="s">
        <v>166</v>
      </c>
      <c r="G53" s="66"/>
      <c r="H53" s="66"/>
      <c r="L53" s="63"/>
      <c r="M53" s="171"/>
      <c r="N53" s="63"/>
      <c r="O53" s="63"/>
    </row>
    <row r="54" spans="1:15" ht="18.75" customHeight="1">
      <c r="A54" s="73" t="s">
        <v>129</v>
      </c>
      <c r="B54" s="75" t="s">
        <v>37</v>
      </c>
      <c r="C54" s="99">
        <v>5610.6299416720667</v>
      </c>
      <c r="D54" s="94" t="s">
        <v>167</v>
      </c>
      <c r="E54" s="69"/>
      <c r="F54" s="89"/>
      <c r="G54" s="64"/>
      <c r="H54" s="64"/>
      <c r="L54" s="63"/>
      <c r="M54" s="171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86818.209999999992</v>
      </c>
      <c r="D55" s="94" t="s">
        <v>165</v>
      </c>
      <c r="E55" s="69"/>
      <c r="G55" s="64"/>
      <c r="H55" s="64"/>
      <c r="L55" s="63"/>
      <c r="M55" s="171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1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86572.01999999999</v>
      </c>
      <c r="D57" s="80" t="s">
        <v>59</v>
      </c>
      <c r="E57" s="69"/>
      <c r="G57" s="64"/>
      <c r="H57" s="64"/>
      <c r="L57" s="63"/>
      <c r="M57" s="171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86572.01999999999</v>
      </c>
      <c r="D58" s="80" t="s">
        <v>59</v>
      </c>
      <c r="E58" s="69"/>
      <c r="G58" s="64"/>
      <c r="H58" s="64"/>
      <c r="L58" s="63"/>
      <c r="M58" s="171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1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1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9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9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9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2021-03-26T07:12:09Z</dcterms:modified>
</cp:coreProperties>
</file>