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37" i="3"/>
  <c r="K33"/>
  <c r="K32" l="1"/>
  <c r="K31" l="1"/>
  <c r="K30" l="1"/>
  <c r="K29"/>
  <c r="K27" l="1"/>
  <c r="K26" l="1"/>
  <c r="K24" l="1"/>
  <c r="K34" l="1"/>
  <c r="K35" l="1"/>
  <c r="B38" l="1"/>
  <c r="E69"/>
  <c r="H68"/>
  <c r="J67"/>
  <c r="B56"/>
  <c r="D37"/>
  <c r="G18"/>
  <c r="G17"/>
  <c r="G16"/>
  <c r="G15"/>
  <c r="G8"/>
  <c r="I8" s="1"/>
  <c r="B7"/>
  <c r="A21" l="1"/>
  <c r="J14"/>
  <c r="K68" l="1"/>
  <c r="C69" s="1"/>
  <c r="H69" s="1"/>
  <c r="F50" s="1"/>
</calcChain>
</file>

<file path=xl/sharedStrings.xml><?xml version="1.0" encoding="utf-8"?>
<sst xmlns="http://schemas.openxmlformats.org/spreadsheetml/2006/main" count="149" uniqueCount="121">
  <si>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</si>
  <si>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</si>
  <si>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</si>
  <si>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</si>
  <si>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</si>
  <si>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</si>
  <si>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</si>
  <si>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</si>
  <si>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</si>
  <si>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</si>
  <si>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</si>
  <si>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</si>
  <si>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</si>
  <si>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</si>
  <si>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</si>
  <si>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</si>
  <si>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</si>
  <si>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</si>
  <si>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</si>
  <si>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</si>
  <si>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</si>
  <si>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</si>
  <si>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</si>
  <si>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</si>
  <si>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</si>
  <si>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</si>
  <si>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</si>
  <si>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</si>
  <si>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</si>
  <si>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</si>
  <si>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</si>
  <si>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</si>
  <si>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</si>
  <si>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</si>
  <si>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</si>
  <si>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</si>
  <si>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</si>
  <si>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</si>
  <si>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</si>
  <si>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</si>
  <si>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</si>
  <si>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</si>
  <si>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</si>
  <si>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</si>
  <si>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</si>
  <si>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</si>
  <si>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</si>
  <si>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</si>
  <si>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</si>
  <si>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</si>
  <si>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</si>
  <si>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</si>
  <si>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</si>
  <si>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</si>
  <si>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</si>
  <si>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</si>
  <si>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</si>
  <si>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</si>
  <si>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</si>
  <si>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</si>
  <si>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</si>
  <si>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</si>
  <si>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</si>
  <si>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</si>
  <si>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</si>
  <si>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</si>
  <si>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</si>
  <si>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</si>
  <si>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</si>
  <si>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</si>
  <si>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</si>
  <si>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</si>
  <si>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 xml:space="preserve"> - содержание общего имущества - 11,20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</si>
  <si>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</si>
  <si>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</si>
  <si>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</si>
  <si>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</si>
  <si>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</si>
  <si>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</si>
  <si>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</si>
  <si>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</si>
  <si>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</si>
  <si>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</si>
  <si>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</si>
  <si>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</si>
  <si>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</si>
  <si>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  рублей      (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</si>
  <si>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</si>
  <si>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</si>
  <si>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</si>
  <si>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</si>
  <si>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</si>
  <si>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</si>
  <si>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</si>
  <si>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</si>
  <si>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</si>
  <si>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</si>
  <si>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</si>
  <si>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</si>
  <si>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   88    ( </t>
  </si>
  <si>
    <t>Монтаж охранной сигнализации (25%).</t>
  </si>
  <si>
    <t>шт.</t>
  </si>
  <si>
    <t>Монтаж досок объявлений в подъезде и при входе, монтаж номера дома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</si>
  <si>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</si>
  <si>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</si>
  <si>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</si>
  <si>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</si>
  <si>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</si>
  <si>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</si>
  <si>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</si>
  <si>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Установка новогодней елки (2,26 %)</t>
  </si>
  <si>
    <t>Тех. обслуживание охранной сигнализации ИТП( 25%).</t>
  </si>
  <si>
    <t>мес.</t>
  </si>
  <si>
    <t>Накладные расходы (14%)</t>
  </si>
  <si>
    <t>Предъявлен на рассмотрение жителей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</si>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</sst>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0" fillId="0" borderId="8" xfId="0" applyBorder="1" applyAlignment="1"/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9" fillId="0" borderId="0" xfId="0" applyFont="1" applyFill="1"/>
    <xf numFmtId="4" fontId="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workbookViewId="0">
      <selection activeCell="A2" sqref="A2:XFD2"/>
    </sheetView>
  </sheetViews>
  <sheetFormatPr defaultRowHeight="15"/>
  <cols>
    <col min="1" max="1" width="7" style="37" customWidth="1"/>
    <col min="2" max="2" width="9.85546875" style="37" customWidth="1"/>
    <col min="3" max="3" width="13.28515625" style="37" customWidth="1"/>
    <col min="4" max="4" width="6.28515625" style="37" customWidth="1"/>
    <col min="5" max="5" width="7.7109375" style="37" customWidth="1"/>
    <col min="6" max="6" width="10.85546875" style="37" customWidth="1"/>
    <col min="7" max="7" width="13.7109375" style="37" customWidth="1"/>
    <col min="8" max="8" width="9.85546875" style="37" customWidth="1"/>
    <col min="9" max="9" width="8" style="37" customWidth="1"/>
    <col min="10" max="10" width="12.85546875" style="37" customWidth="1"/>
    <col min="11" max="11" width="9.7109375" style="37" customWidth="1"/>
    <col min="12" max="12" width="3.85546875" style="37" customWidth="1"/>
  </cols>
  <sheetData>
    <row r="1" spans="1:12" s="54" customFormat="1"/>
    <row r="2" spans="1:12" s="54" customFormat="1" ht="30.75" customHeight="1">
      <c r="A2" s="66"/>
      <c r="B2" s="66"/>
      <c r="C2" s="66"/>
      <c r="D2" s="66"/>
      <c r="E2" s="66"/>
      <c r="F2" s="66"/>
      <c r="G2" s="66"/>
      <c r="H2" s="66"/>
      <c r="I2" s="66"/>
      <c r="J2" s="129" t="s">
        <v>114</v>
      </c>
      <c r="K2" s="129"/>
      <c r="L2" s="66"/>
    </row>
    <row r="3" spans="1:12" ht="18.7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8.75">
      <c r="A5" s="1"/>
      <c r="B5" s="2"/>
      <c r="C5" s="4" t="s">
        <v>2</v>
      </c>
      <c r="D5" s="50">
        <v>88</v>
      </c>
      <c r="E5" s="21" t="s">
        <v>71</v>
      </c>
      <c r="F5" s="21"/>
      <c r="G5" s="21"/>
      <c r="H5" s="38"/>
      <c r="I5" s="38">
        <v>2014</v>
      </c>
      <c r="J5" s="21" t="s">
        <v>24</v>
      </c>
    </row>
    <row r="7" spans="1:12" ht="15.75">
      <c r="A7" s="3" t="s">
        <v>29</v>
      </c>
      <c r="B7" s="41">
        <f>I5</f>
        <v>2014</v>
      </c>
      <c r="C7" s="37" t="s">
        <v>30</v>
      </c>
      <c r="D7" s="56" t="s">
        <v>99</v>
      </c>
      <c r="E7" s="52">
        <v>1133.9000000000001</v>
      </c>
      <c r="F7" s="37" t="s">
        <v>62</v>
      </c>
    </row>
    <row r="8" spans="1:12" ht="15.75">
      <c r="A8" s="131">
        <v>264649.67</v>
      </c>
      <c r="B8" s="131"/>
      <c r="C8" s="5" t="s">
        <v>3</v>
      </c>
      <c r="G8" s="8">
        <f>A8-J9</f>
        <v>104222.47999999998</v>
      </c>
      <c r="H8" s="41" t="s">
        <v>86</v>
      </c>
      <c r="I8" s="7">
        <f>(G8/A8)*100</f>
        <v>39.38129981420343</v>
      </c>
      <c r="J8" s="37" t="s">
        <v>4</v>
      </c>
    </row>
    <row r="9" spans="1:12" ht="15.75">
      <c r="A9" s="37" t="s">
        <v>70</v>
      </c>
      <c r="J9" s="67">
        <v>160427.19</v>
      </c>
      <c r="K9" s="37" t="s">
        <v>5</v>
      </c>
    </row>
    <row r="10" spans="1:12">
      <c r="A10" s="37" t="s">
        <v>69</v>
      </c>
    </row>
    <row r="11" spans="1:12">
      <c r="A11" s="54" t="s">
        <v>115</v>
      </c>
      <c r="B11" s="23">
        <v>12381.4</v>
      </c>
      <c r="C11" s="37" t="s">
        <v>10</v>
      </c>
      <c r="E11" s="29" t="s">
        <v>117</v>
      </c>
      <c r="F11" s="23">
        <v>8778.67</v>
      </c>
      <c r="G11" s="37" t="s">
        <v>10</v>
      </c>
      <c r="I11" s="29" t="s">
        <v>119</v>
      </c>
      <c r="J11" s="23">
        <v>14831.17</v>
      </c>
      <c r="K11" s="37" t="s">
        <v>10</v>
      </c>
    </row>
    <row r="12" spans="1:12">
      <c r="A12" s="54" t="s">
        <v>116</v>
      </c>
      <c r="B12" s="23">
        <v>9328.92</v>
      </c>
      <c r="C12" s="37" t="s">
        <v>10</v>
      </c>
      <c r="E12" s="29" t="s">
        <v>118</v>
      </c>
      <c r="F12" s="23">
        <v>18082.689999999999</v>
      </c>
      <c r="G12" s="37" t="s">
        <v>10</v>
      </c>
      <c r="I12" s="29" t="s">
        <v>120</v>
      </c>
      <c r="J12" s="23">
        <v>13570.1</v>
      </c>
      <c r="K12" s="37" t="s">
        <v>10</v>
      </c>
    </row>
    <row r="13" spans="1:12">
      <c r="B13" s="23"/>
      <c r="E13" s="44"/>
      <c r="F13" s="23"/>
      <c r="I13" s="44"/>
      <c r="J13" s="23"/>
    </row>
    <row r="14" spans="1:12" ht="15.75">
      <c r="A14" s="37" t="s">
        <v>32</v>
      </c>
      <c r="J14" s="23">
        <f>G15+G16+G17+G18</f>
        <v>160427.19</v>
      </c>
      <c r="K14" s="24" t="s">
        <v>33</v>
      </c>
    </row>
    <row r="15" spans="1:12">
      <c r="A15" s="9" t="s">
        <v>6</v>
      </c>
      <c r="B15" s="37" t="s">
        <v>7</v>
      </c>
      <c r="G15" s="6">
        <f>(J9*43.5/100)</f>
        <v>69785.827649999992</v>
      </c>
      <c r="H15" s="37" t="s">
        <v>10</v>
      </c>
    </row>
    <row r="16" spans="1:12">
      <c r="A16" s="9" t="s">
        <v>6</v>
      </c>
      <c r="B16" s="37" t="s">
        <v>8</v>
      </c>
      <c r="G16" s="6">
        <f>(J9*36.6/100)</f>
        <v>58716.351540000003</v>
      </c>
      <c r="H16" s="37" t="s">
        <v>10</v>
      </c>
    </row>
    <row r="17" spans="1:12">
      <c r="A17" s="9" t="s">
        <v>6</v>
      </c>
      <c r="B17" s="37" t="s">
        <v>9</v>
      </c>
      <c r="G17" s="6">
        <f>(J9*12.5/100)</f>
        <v>20053.39875</v>
      </c>
      <c r="H17" s="37" t="s">
        <v>10</v>
      </c>
      <c r="K17" s="5"/>
      <c r="L17" s="13"/>
    </row>
    <row r="18" spans="1:12">
      <c r="A18" s="9" t="s">
        <v>6</v>
      </c>
      <c r="B18" s="37" t="s">
        <v>14</v>
      </c>
      <c r="G18" s="6">
        <f>(J9*7.4/100)</f>
        <v>11871.612059999999</v>
      </c>
      <c r="H18" s="37" t="s">
        <v>10</v>
      </c>
    </row>
    <row r="19" spans="1:12">
      <c r="G19" s="54"/>
    </row>
    <row r="20" spans="1:12">
      <c r="A20" s="10" t="s">
        <v>11</v>
      </c>
      <c r="G20" s="22">
        <v>24661.25</v>
      </c>
      <c r="H20" s="37" t="s">
        <v>12</v>
      </c>
    </row>
    <row r="21" spans="1:12" ht="15.75" thickBot="1">
      <c r="A21" s="132">
        <f>G20*I8/100</f>
        <v>9711.9208004302436</v>
      </c>
      <c r="B21" s="132"/>
      <c r="C21" s="37" t="s">
        <v>68</v>
      </c>
    </row>
    <row r="22" spans="1:12">
      <c r="A22" s="11" t="s">
        <v>2</v>
      </c>
      <c r="B22" s="121" t="s">
        <v>20</v>
      </c>
      <c r="C22" s="122"/>
      <c r="D22" s="122"/>
      <c r="E22" s="122"/>
      <c r="F22" s="122"/>
      <c r="G22" s="122"/>
      <c r="H22" s="123"/>
      <c r="I22" s="11" t="s">
        <v>18</v>
      </c>
      <c r="J22" s="14" t="s">
        <v>17</v>
      </c>
      <c r="K22" s="121" t="s">
        <v>15</v>
      </c>
      <c r="L22" s="123"/>
    </row>
    <row r="23" spans="1:12" ht="15.75" thickBot="1">
      <c r="A23" s="12" t="s">
        <v>13</v>
      </c>
      <c r="B23" s="80"/>
      <c r="C23" s="81"/>
      <c r="D23" s="81"/>
      <c r="E23" s="81"/>
      <c r="F23" s="81"/>
      <c r="G23" s="81"/>
      <c r="H23" s="82"/>
      <c r="I23" s="12" t="s">
        <v>19</v>
      </c>
      <c r="J23" s="15"/>
      <c r="K23" s="125" t="s">
        <v>16</v>
      </c>
      <c r="L23" s="126"/>
    </row>
    <row r="24" spans="1:12">
      <c r="A24" s="57">
        <v>1</v>
      </c>
      <c r="B24" s="118" t="s">
        <v>100</v>
      </c>
      <c r="C24" s="114"/>
      <c r="D24" s="114"/>
      <c r="E24" s="114"/>
      <c r="F24" s="114"/>
      <c r="G24" s="114"/>
      <c r="H24" s="114"/>
      <c r="I24" s="17" t="s">
        <v>101</v>
      </c>
      <c r="J24" s="58">
        <v>1</v>
      </c>
      <c r="K24" s="116">
        <f>18878*0.25</f>
        <v>4719.5</v>
      </c>
      <c r="L24" s="117"/>
    </row>
    <row r="25" spans="1:12">
      <c r="A25" s="51">
        <v>2</v>
      </c>
      <c r="B25" s="113" t="s">
        <v>102</v>
      </c>
      <c r="C25" s="114"/>
      <c r="D25" s="114"/>
      <c r="E25" s="114"/>
      <c r="F25" s="114"/>
      <c r="G25" s="114"/>
      <c r="H25" s="114"/>
      <c r="I25" s="47" t="s">
        <v>101</v>
      </c>
      <c r="J25" s="48">
        <v>3</v>
      </c>
      <c r="K25" s="127">
        <v>3471</v>
      </c>
      <c r="L25" s="128"/>
    </row>
    <row r="26" spans="1:12">
      <c r="A26" s="51">
        <v>3</v>
      </c>
      <c r="B26" s="59" t="s">
        <v>103</v>
      </c>
      <c r="C26" s="60"/>
      <c r="D26" s="60"/>
      <c r="E26" s="60"/>
      <c r="F26" s="60"/>
      <c r="G26" s="60"/>
      <c r="H26" s="60"/>
      <c r="I26" s="47" t="s">
        <v>101</v>
      </c>
      <c r="J26" s="48">
        <v>6</v>
      </c>
      <c r="K26" s="116">
        <f>(2400+3000)*0.0226</f>
        <v>122.03999999999999</v>
      </c>
      <c r="L26" s="117"/>
    </row>
    <row r="27" spans="1:12">
      <c r="A27" s="51">
        <v>4</v>
      </c>
      <c r="B27" s="118" t="s">
        <v>104</v>
      </c>
      <c r="C27" s="119"/>
      <c r="D27" s="119"/>
      <c r="E27" s="119"/>
      <c r="F27" s="119"/>
      <c r="G27" s="119"/>
      <c r="H27" s="120"/>
      <c r="I27" s="17"/>
      <c r="J27" s="48"/>
      <c r="K27" s="116">
        <f>2000*0.0226</f>
        <v>45.199999999999996</v>
      </c>
      <c r="L27" s="117"/>
    </row>
    <row r="28" spans="1:12">
      <c r="A28" s="51">
        <v>5</v>
      </c>
      <c r="B28" s="102" t="s">
        <v>105</v>
      </c>
      <c r="C28" s="124"/>
      <c r="D28" s="124"/>
      <c r="E28" s="124"/>
      <c r="F28" s="124"/>
      <c r="G28" s="124"/>
      <c r="H28" s="69"/>
      <c r="I28" s="17" t="s">
        <v>106</v>
      </c>
      <c r="J28" s="17">
        <v>252</v>
      </c>
      <c r="K28" s="100">
        <v>1000</v>
      </c>
      <c r="L28" s="101"/>
    </row>
    <row r="29" spans="1:12">
      <c r="A29" s="51">
        <v>6</v>
      </c>
      <c r="B29" s="113" t="s">
        <v>107</v>
      </c>
      <c r="C29" s="114"/>
      <c r="D29" s="114"/>
      <c r="E29" s="114"/>
      <c r="F29" s="114"/>
      <c r="G29" s="114"/>
      <c r="H29" s="115"/>
      <c r="I29" s="17" t="s">
        <v>108</v>
      </c>
      <c r="J29" s="48">
        <v>47</v>
      </c>
      <c r="K29" s="116">
        <f>(8628+4000)*0.0226</f>
        <v>285.39279999999997</v>
      </c>
      <c r="L29" s="117"/>
    </row>
    <row r="30" spans="1:12">
      <c r="A30" s="51">
        <v>7</v>
      </c>
      <c r="B30" s="118" t="s">
        <v>109</v>
      </c>
      <c r="C30" s="119"/>
      <c r="D30" s="119"/>
      <c r="E30" s="119"/>
      <c r="F30" s="119"/>
      <c r="G30" s="119"/>
      <c r="H30" s="120"/>
      <c r="I30" s="17" t="s">
        <v>101</v>
      </c>
      <c r="J30" s="48">
        <v>1</v>
      </c>
      <c r="K30" s="116">
        <f>17760.7*0.0226</f>
        <v>401.39182</v>
      </c>
      <c r="L30" s="117"/>
    </row>
    <row r="31" spans="1:12">
      <c r="A31" s="51">
        <v>8</v>
      </c>
      <c r="B31" s="102" t="s">
        <v>110</v>
      </c>
      <c r="C31" s="68"/>
      <c r="D31" s="68"/>
      <c r="E31" s="68"/>
      <c r="F31" s="68"/>
      <c r="G31" s="68"/>
      <c r="H31" s="69"/>
      <c r="I31" s="17" t="s">
        <v>101</v>
      </c>
      <c r="J31" s="61">
        <v>1</v>
      </c>
      <c r="K31" s="116">
        <f>19433*0.0227</f>
        <v>441.12910000000005</v>
      </c>
      <c r="L31" s="117"/>
    </row>
    <row r="32" spans="1:12">
      <c r="A32" s="51">
        <v>9</v>
      </c>
      <c r="B32" s="62" t="s">
        <v>111</v>
      </c>
      <c r="C32" s="63"/>
      <c r="D32" s="63"/>
      <c r="E32" s="63"/>
      <c r="F32" s="63"/>
      <c r="G32" s="63"/>
      <c r="H32" s="64"/>
      <c r="I32" s="33" t="s">
        <v>112</v>
      </c>
      <c r="J32" s="65">
        <v>7</v>
      </c>
      <c r="K32" s="100">
        <f>1800*7*0.25</f>
        <v>3150</v>
      </c>
      <c r="L32" s="101"/>
    </row>
    <row r="33" spans="1:12">
      <c r="A33" s="17"/>
      <c r="B33" s="102" t="s">
        <v>21</v>
      </c>
      <c r="C33" s="68"/>
      <c r="D33" s="68"/>
      <c r="E33" s="68"/>
      <c r="F33" s="68"/>
      <c r="G33" s="68"/>
      <c r="H33" s="69"/>
      <c r="I33" s="55"/>
      <c r="J33" s="53"/>
      <c r="K33" s="100">
        <f>SUM(K24:L32)</f>
        <v>13635.653720000002</v>
      </c>
      <c r="L33" s="101"/>
    </row>
    <row r="34" spans="1:12" ht="15.75" thickBot="1">
      <c r="A34" s="17"/>
      <c r="B34" s="68" t="s">
        <v>113</v>
      </c>
      <c r="C34" s="68"/>
      <c r="D34" s="68"/>
      <c r="E34" s="68"/>
      <c r="F34" s="68"/>
      <c r="G34" s="68"/>
      <c r="H34" s="68"/>
      <c r="I34" s="55"/>
      <c r="J34" s="32"/>
      <c r="K34" s="103">
        <f>K33*0.14</f>
        <v>1908.9915208000004</v>
      </c>
      <c r="L34" s="104"/>
    </row>
    <row r="35" spans="1:12" ht="16.5" thickBot="1">
      <c r="A35" s="16"/>
      <c r="B35" s="18" t="s">
        <v>22</v>
      </c>
      <c r="C35" s="19"/>
      <c r="D35" s="19"/>
      <c r="E35" s="19"/>
      <c r="F35" s="19"/>
      <c r="G35" s="19"/>
      <c r="H35" s="20"/>
      <c r="I35" s="16"/>
      <c r="J35" s="16"/>
      <c r="K35" s="105">
        <f>SUM(K33:L34)</f>
        <v>15544.645240800002</v>
      </c>
      <c r="L35" s="106"/>
    </row>
    <row r="36" spans="1:12">
      <c r="A36" s="37" t="s">
        <v>23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>
      <c r="A37" s="49" t="s">
        <v>25</v>
      </c>
      <c r="D37" s="41">
        <f>I5</f>
        <v>2014</v>
      </c>
      <c r="E37" s="37" t="s">
        <v>26</v>
      </c>
      <c r="G37" s="22">
        <f>K35-G20</f>
        <v>-9116.6047591999977</v>
      </c>
      <c r="H37" s="37" t="s">
        <v>27</v>
      </c>
    </row>
    <row r="38" spans="1:12" ht="15.75" thickBot="1">
      <c r="A38" s="37" t="s">
        <v>28</v>
      </c>
      <c r="B38" s="41">
        <f>I5</f>
        <v>2014</v>
      </c>
      <c r="C38" s="37" t="s">
        <v>31</v>
      </c>
    </row>
    <row r="39" spans="1:12">
      <c r="A39" s="39" t="s">
        <v>2</v>
      </c>
      <c r="B39" s="107" t="s">
        <v>40</v>
      </c>
      <c r="C39" s="108"/>
      <c r="D39" s="108"/>
      <c r="E39" s="108"/>
      <c r="F39" s="107" t="s">
        <v>41</v>
      </c>
      <c r="G39" s="108"/>
      <c r="H39" s="109"/>
      <c r="I39" s="110" t="s">
        <v>42</v>
      </c>
      <c r="J39" s="111"/>
      <c r="K39" s="111"/>
      <c r="L39" s="112"/>
    </row>
    <row r="40" spans="1:12" ht="15.75" thickBot="1">
      <c r="A40" s="40"/>
      <c r="B40" s="94"/>
      <c r="C40" s="95"/>
      <c r="D40" s="95"/>
      <c r="E40" s="95"/>
      <c r="F40" s="94"/>
      <c r="G40" s="95"/>
      <c r="H40" s="96"/>
      <c r="I40" s="97" t="s">
        <v>89</v>
      </c>
      <c r="J40" s="98"/>
      <c r="K40" s="98"/>
      <c r="L40" s="99"/>
    </row>
    <row r="41" spans="1:12">
      <c r="A41" s="45" t="s">
        <v>34</v>
      </c>
      <c r="B41" s="92" t="s">
        <v>43</v>
      </c>
      <c r="C41" s="92"/>
      <c r="D41" s="92"/>
      <c r="E41" s="93"/>
      <c r="F41" s="86" t="s">
        <v>88</v>
      </c>
      <c r="G41" s="87"/>
      <c r="H41" s="88"/>
      <c r="I41" s="89" t="s">
        <v>90</v>
      </c>
      <c r="J41" s="90"/>
      <c r="K41" s="90"/>
      <c r="L41" s="91"/>
    </row>
    <row r="42" spans="1:12">
      <c r="A42" s="36" t="s">
        <v>35</v>
      </c>
      <c r="B42" s="68" t="s">
        <v>44</v>
      </c>
      <c r="C42" s="68"/>
      <c r="D42" s="68"/>
      <c r="E42" s="69"/>
      <c r="F42" s="70" t="s">
        <v>87</v>
      </c>
      <c r="G42" s="71"/>
      <c r="H42" s="72"/>
      <c r="I42" s="73" t="s">
        <v>49</v>
      </c>
      <c r="J42" s="74"/>
      <c r="K42" s="74"/>
      <c r="L42" s="75"/>
    </row>
    <row r="43" spans="1:12">
      <c r="A43" s="36" t="s">
        <v>36</v>
      </c>
      <c r="B43" s="68" t="s">
        <v>45</v>
      </c>
      <c r="C43" s="68"/>
      <c r="D43" s="68"/>
      <c r="E43" s="69"/>
      <c r="F43" s="70" t="s">
        <v>91</v>
      </c>
      <c r="G43" s="71"/>
      <c r="H43" s="72"/>
      <c r="I43" s="73" t="s">
        <v>92</v>
      </c>
      <c r="J43" s="74"/>
      <c r="K43" s="74"/>
      <c r="L43" s="75"/>
    </row>
    <row r="44" spans="1:12">
      <c r="A44" s="36" t="s">
        <v>37</v>
      </c>
      <c r="B44" s="68" t="s">
        <v>46</v>
      </c>
      <c r="C44" s="68"/>
      <c r="D44" s="68"/>
      <c r="E44" s="69"/>
      <c r="F44" s="70" t="s">
        <v>93</v>
      </c>
      <c r="G44" s="71"/>
      <c r="H44" s="72"/>
      <c r="I44" s="73" t="s">
        <v>94</v>
      </c>
      <c r="J44" s="74"/>
      <c r="K44" s="74"/>
      <c r="L44" s="75"/>
    </row>
    <row r="45" spans="1:12">
      <c r="A45" s="36" t="s">
        <v>38</v>
      </c>
      <c r="B45" s="68" t="s">
        <v>47</v>
      </c>
      <c r="C45" s="68"/>
      <c r="D45" s="68"/>
      <c r="E45" s="69"/>
      <c r="F45" s="70" t="s">
        <v>95</v>
      </c>
      <c r="G45" s="71"/>
      <c r="H45" s="72"/>
      <c r="I45" s="73" t="s">
        <v>96</v>
      </c>
      <c r="J45" s="74"/>
      <c r="K45" s="74"/>
      <c r="L45" s="75"/>
    </row>
    <row r="46" spans="1:12" ht="15.75" thickBot="1">
      <c r="A46" s="46" t="s">
        <v>39</v>
      </c>
      <c r="B46" s="78" t="s">
        <v>48</v>
      </c>
      <c r="C46" s="78"/>
      <c r="D46" s="78"/>
      <c r="E46" s="79"/>
      <c r="F46" s="80" t="s">
        <v>97</v>
      </c>
      <c r="G46" s="81"/>
      <c r="H46" s="82"/>
      <c r="I46" s="83" t="s">
        <v>98</v>
      </c>
      <c r="J46" s="84"/>
      <c r="K46" s="84"/>
      <c r="L46" s="85"/>
    </row>
    <row r="48" spans="1:12">
      <c r="A48" s="25" t="s">
        <v>52</v>
      </c>
      <c r="B48" s="41">
        <v>2014</v>
      </c>
      <c r="C48" s="37" t="s">
        <v>53</v>
      </c>
    </row>
    <row r="49" spans="1:12">
      <c r="A49" s="43" t="s">
        <v>72</v>
      </c>
    </row>
    <row r="50" spans="1:12">
      <c r="A50" s="43" t="s">
        <v>50</v>
      </c>
      <c r="F50" s="30">
        <f>H69</f>
        <v>3.5558246788958461</v>
      </c>
      <c r="G50" s="37" t="s">
        <v>51</v>
      </c>
    </row>
    <row r="51" spans="1:12">
      <c r="A51" s="43" t="s">
        <v>73</v>
      </c>
    </row>
    <row r="52" spans="1:12">
      <c r="A52" s="43" t="s">
        <v>74</v>
      </c>
    </row>
    <row r="53" spans="1:12">
      <c r="A53" s="43" t="s">
        <v>75</v>
      </c>
    </row>
    <row r="54" spans="1:12" ht="15.75" customHeight="1">
      <c r="A54" s="43" t="s">
        <v>76</v>
      </c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3" t="s">
        <v>54</v>
      </c>
      <c r="B56" s="41">
        <f>I5+1</f>
        <v>2015</v>
      </c>
      <c r="C56" s="37" t="s">
        <v>55</v>
      </c>
    </row>
    <row r="57" spans="1:12">
      <c r="A57" s="43" t="s">
        <v>56</v>
      </c>
    </row>
    <row r="58" spans="1:12">
      <c r="A58" s="43" t="s">
        <v>77</v>
      </c>
      <c r="J58" s="34">
        <v>10000</v>
      </c>
      <c r="K58" s="37" t="s">
        <v>10</v>
      </c>
    </row>
    <row r="59" spans="1:12">
      <c r="A59" s="43" t="s">
        <v>78</v>
      </c>
      <c r="J59" s="34">
        <v>1000</v>
      </c>
      <c r="K59" s="37" t="s">
        <v>10</v>
      </c>
    </row>
    <row r="60" spans="1:12">
      <c r="A60" s="76" t="s">
        <v>79</v>
      </c>
      <c r="B60" s="76"/>
      <c r="C60" s="76"/>
      <c r="D60" s="76"/>
      <c r="E60" s="76"/>
      <c r="J60" s="34">
        <v>8000</v>
      </c>
      <c r="K60" s="37" t="s">
        <v>10</v>
      </c>
    </row>
    <row r="61" spans="1:12">
      <c r="A61" s="43" t="s">
        <v>80</v>
      </c>
      <c r="J61" s="34">
        <v>500</v>
      </c>
      <c r="K61" s="37" t="s">
        <v>10</v>
      </c>
    </row>
    <row r="62" spans="1:12">
      <c r="A62" s="43" t="s">
        <v>81</v>
      </c>
      <c r="J62" s="34">
        <v>5000</v>
      </c>
      <c r="K62" s="37" t="s">
        <v>10</v>
      </c>
    </row>
    <row r="63" spans="1:12">
      <c r="A63" s="43" t="s">
        <v>82</v>
      </c>
      <c r="J63" s="34">
        <v>5000</v>
      </c>
      <c r="K63" s="37" t="s">
        <v>10</v>
      </c>
    </row>
    <row r="64" spans="1:12">
      <c r="A64" s="43" t="s">
        <v>83</v>
      </c>
      <c r="J64" s="34">
        <v>20000</v>
      </c>
      <c r="K64" s="37" t="s">
        <v>10</v>
      </c>
    </row>
    <row r="65" spans="1:12">
      <c r="A65" s="43" t="s">
        <v>84</v>
      </c>
      <c r="J65" s="34">
        <v>3000</v>
      </c>
      <c r="K65" s="37" t="s">
        <v>10</v>
      </c>
    </row>
    <row r="66" spans="1:12">
      <c r="A66" s="43" t="s">
        <v>85</v>
      </c>
      <c r="J66" s="34">
        <v>5000</v>
      </c>
      <c r="K66" s="37" t="s">
        <v>10</v>
      </c>
    </row>
    <row r="67" spans="1:12">
      <c r="A67" s="26" t="s">
        <v>57</v>
      </c>
      <c r="J67" s="35">
        <f>SUM(J58:J66)</f>
        <v>57500</v>
      </c>
      <c r="K67" s="27" t="s">
        <v>58</v>
      </c>
    </row>
    <row r="68" spans="1:12">
      <c r="A68" s="43" t="s">
        <v>59</v>
      </c>
      <c r="H68" s="41">
        <f>I5</f>
        <v>2014</v>
      </c>
      <c r="I68" s="37" t="s">
        <v>67</v>
      </c>
      <c r="K68" s="6">
        <f>G37</f>
        <v>-9116.6047591999977</v>
      </c>
    </row>
    <row r="69" spans="1:12">
      <c r="A69" s="43" t="s">
        <v>60</v>
      </c>
      <c r="C69" s="22">
        <f>J67+K68</f>
        <v>48383.395240800004</v>
      </c>
      <c r="D69" s="41" t="s">
        <v>61</v>
      </c>
      <c r="E69" s="28">
        <f>I5+1</f>
        <v>2015</v>
      </c>
      <c r="F69" s="37" t="s">
        <v>63</v>
      </c>
      <c r="H69" s="7">
        <f>C69/(E7*12)</f>
        <v>3.5558246788958461</v>
      </c>
      <c r="I69" s="37" t="s">
        <v>64</v>
      </c>
    </row>
    <row r="71" spans="1:12">
      <c r="B71" s="37" t="s">
        <v>65</v>
      </c>
    </row>
    <row r="72" spans="1:12">
      <c r="B72" s="37" t="s">
        <v>41</v>
      </c>
      <c r="I72" s="37" t="s">
        <v>66</v>
      </c>
    </row>
    <row r="73" spans="1:12">
      <c r="L73" s="31"/>
    </row>
    <row r="74" spans="1:1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82" spans="12:12">
      <c r="L82" s="31"/>
    </row>
  </sheetData>
  <mergeCells count="56">
    <mergeCell ref="J2:K2"/>
    <mergeCell ref="A3:L3"/>
    <mergeCell ref="A4:L4"/>
    <mergeCell ref="A8:B8"/>
    <mergeCell ref="A21:B21"/>
    <mergeCell ref="B22:H22"/>
    <mergeCell ref="K22:L22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K26:L26"/>
    <mergeCell ref="B29:H29"/>
    <mergeCell ref="K29:L29"/>
    <mergeCell ref="B30:H30"/>
    <mergeCell ref="K30:L30"/>
    <mergeCell ref="B31:H31"/>
    <mergeCell ref="K31:L31"/>
    <mergeCell ref="B40:E40"/>
    <mergeCell ref="F40:H40"/>
    <mergeCell ref="I40:L40"/>
    <mergeCell ref="K32:L32"/>
    <mergeCell ref="B33:H33"/>
    <mergeCell ref="K33:L33"/>
    <mergeCell ref="K34:L34"/>
    <mergeCell ref="K35:L35"/>
    <mergeCell ref="B39:E39"/>
    <mergeCell ref="F39:H39"/>
    <mergeCell ref="I39:L39"/>
    <mergeCell ref="B34:H34"/>
    <mergeCell ref="F41:H41"/>
    <mergeCell ref="I41:L41"/>
    <mergeCell ref="B42:E42"/>
    <mergeCell ref="F42:H42"/>
    <mergeCell ref="I42:L42"/>
    <mergeCell ref="B41:E41"/>
    <mergeCell ref="A60:E60"/>
    <mergeCell ref="A74:K74"/>
    <mergeCell ref="B45:E45"/>
    <mergeCell ref="F45:H45"/>
    <mergeCell ref="I45:L45"/>
    <mergeCell ref="B46:E46"/>
    <mergeCell ref="F46:H46"/>
    <mergeCell ref="I46:L46"/>
    <mergeCell ref="B43:E43"/>
    <mergeCell ref="F43:H43"/>
    <mergeCell ref="I43:L43"/>
    <mergeCell ref="B44:E44"/>
    <mergeCell ref="F44:H44"/>
    <mergeCell ref="I44:L44"/>
  </mergeCells>
  <pageMargins left="0.16" right="0.11" top="0.23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2015-03-30T08:30:03Z</dcterms:modified>
</cp:coreProperties>
</file>