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F94" i="1"/>
  <c r="K94" i="1"/>
  <c r="A112" i="1" l="1"/>
  <c r="A116" i="1"/>
  <c r="A117" i="1"/>
  <c r="A119" i="1"/>
  <c r="D110" i="1"/>
  <c r="A113" i="1"/>
  <c r="F110" i="1"/>
  <c r="A114" i="1"/>
  <c r="F134" i="1"/>
  <c r="A96" i="1"/>
  <c r="A122" i="1"/>
  <c r="A141" i="1"/>
  <c r="A101" i="1"/>
  <c r="D94" i="1"/>
  <c r="A97" i="1"/>
  <c r="A118" i="1"/>
  <c r="A123" i="1"/>
  <c r="A137" i="1"/>
  <c r="D118" i="1"/>
  <c r="A120" i="1"/>
  <c r="A124" i="1"/>
  <c r="F118" i="1"/>
  <c r="A121" i="1"/>
  <c r="A110" i="1"/>
  <c r="A11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85" i="1" l="1"/>
  <c r="H166" i="1"/>
  <c r="F166" i="1"/>
  <c r="F175" i="1"/>
  <c r="H169" i="1"/>
  <c r="H180" i="1"/>
  <c r="F167" i="1"/>
  <c r="H182" i="1"/>
  <c r="H175" i="1"/>
  <c r="H167" i="1"/>
  <c r="F182" i="1"/>
  <c r="H183" i="1"/>
  <c r="F176" i="1"/>
  <c r="H171" i="1"/>
  <c r="F183" i="1"/>
  <c r="F184" i="1"/>
  <c r="H165" i="1"/>
  <c r="H179" i="1"/>
  <c r="H170" i="1"/>
  <c r="F185" i="1"/>
  <c r="F170" i="1"/>
  <c r="F171" i="1"/>
  <c r="H177" i="1"/>
  <c r="F177" i="1"/>
  <c r="F172" i="1"/>
  <c r="F169" i="1"/>
  <c r="F164" i="1"/>
  <c r="F186" i="1"/>
  <c r="F187" i="1"/>
  <c r="F173" i="1"/>
  <c r="H174" i="1"/>
  <c r="H187" i="1"/>
  <c r="F165" i="1"/>
  <c r="F174" i="1"/>
  <c r="H186" i="1"/>
  <c r="H172" i="1"/>
  <c r="F179" i="1"/>
  <c r="F178" i="1"/>
  <c r="H178" i="1"/>
  <c r="H164" i="1"/>
  <c r="H168" i="1"/>
  <c r="F168" i="1"/>
  <c r="F180" i="1"/>
  <c r="H184" i="1"/>
  <c r="H173" i="1"/>
  <c r="H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<sst xmlns="http://schemas.openxmlformats.org/spreadsheetml/2006/main" count="541" uniqueCount="195">
  <si>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</si>
  <si>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</si>
  <si>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</si>
  <si>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</si>
  <si>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</si>
  <si>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</si>
  <si>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</si>
  <si>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</si>
  <si>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</si>
  <si>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</si>
  <si>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</si>
  <si>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</si>
  <si>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</si>
  <si>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</si>
  <si>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</si>
  <si>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</si>
  <si>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</si>
  <si>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</si>
  <si>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</si>
  <si>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</si>
  <si>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</si>
  <si>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</si>
  <si>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</si>
  <si>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</si>
  <si>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</si>
  <si>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</si>
  <si>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</si>
  <si>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</si>
  <si>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</si>
  <si>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</si>
  <si>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</si>
  <si>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</si>
  <si>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</si>
  <si>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</si>
  <si>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</si>
  <si>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</si>
  <si>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</si>
  <si>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</si>
  <si>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</si>
  <si>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</si>
  <si>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</si>
  <si>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</si>
  <si>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</si>
  <si>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</si>
  <si>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</si>
  <si>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</si>
  <si>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</si>
  <si>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</si>
  <si>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</si>
  <si>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</si>
  <si>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</si>
  <si>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</si>
  <si>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</si>
  <si>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</si>
  <si>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</si>
  <si>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</si>
  <si>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</si>
  <si>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</si>
  <si>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</si>
  <si>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</si>
  <si>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</si>
  <si>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</si>
  <si>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</si>
  <si>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</si>
  <si>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</si>
  <si>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</si>
  <si>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</si>
  <si>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</si>
  <si>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</si>
  <si>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</si>
  <si>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</si>
  <si>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</si>
  <si>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</si>
  <si>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</si>
  <si>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</si>
  <si>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</si>
  <si>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</si>
  <si>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</si>
  <si>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</si>
  <si>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</si>
  <si>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</si>
  <si>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</si>
  <si>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</si>
  <si>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</si>
  <si>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</si>
  <si>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</si>
  <si>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</si>
  <si>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</si>
  <si>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</si>
  <si>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</si>
  <si>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</si>
  <si>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</si>
  <si>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</si>
  <si>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</si>
  <si>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</si>
  <si>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</si>
  <si>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</si>
  <si>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</si>
  <si>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</si>
  <si>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</si>
  <si>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</si>
  <si>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</si>
  <si>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</si>
  <si>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</si>
  <si>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</si>
  <si>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</si>
  <si>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</si>
  <si>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</si>
  <si>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</si>
  <si>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</si>
  <si>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</si>
  <si>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</si>
  <si>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</si>
  <si>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</si>
  <si>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</si>
  <si>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</si>
  <si>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</si>
  <si>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</si>
  <si>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</si>
  <si>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</si>
  <si>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</si>
  <si>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</si>
  <si>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</si>
  <si>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</si>
  <si>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</si>
  <si>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</si>
  <si>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</si>
  <si>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</si>
  <si>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</si>
  <si>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</si>
  <si>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</si>
  <si>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</si>
  <si>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</si>
  <si>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</si>
  <si>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</si>
  <si>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</si>
  <si>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</si>
  <si>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</si>
  <si>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</si>
  <si>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</si>
  <si>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</si>
  <si>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</si>
  <si>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</si>
  <si>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</si>
  <si>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</si>
  <si>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</si>
  <si>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</si>
  <si>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</si>
  <si>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</si>
  <si>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</si>
  <si>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</si>
  <si>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</si>
  <si>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</si>
  <si>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</si>
  <si>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</si>
  <si>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</si>
  <si>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</si>
  <si>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</si>
  <si>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</si>
  <si>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</si>
  <si>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</si>
  <si>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</si>
  <si>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</si>
  <si>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</si>
  <si>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</si>
  <si>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</si>
  <si>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</si>
  <si>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</si>
  <si>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</si>
  <si>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</si>
  <si>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</si>
  <si>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</si>
  <si>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</si>
  <si>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</si>
  <si>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</si>
  <si>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</si>
  <si>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</si>
  <si>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4</t>
  </si>
  <si>
    <t>Отчет об исполнении договора управления многоквартирного дома 
Мамина-Сибиряка, 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</si>
  <si>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</si>
  <si>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</si>
  <si>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</si>
  <si>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</si>
  <si>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</si>
  <si>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</si>
  <si>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ремонт подъезда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</si>
  <si>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</si>
  <si>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</si>
  <si>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</si>
  <si>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</si>
  <si>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</si>
  <si>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 xml:space="preserve">  -  механизированная уборка и вывоз снега с придомовой территории</t>
  </si>
  <si>
    <t>Механизированная уборка и вывоз снега с придомовой территории.</t>
  </si>
  <si>
    <t>разово</t>
  </si>
  <si>
    <t>АВР 1/22 от 09.03.2022,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</si>
</sst>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</cellStyleXfs>
  <cellXfs count="18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8" fillId="0" borderId="0" xfId="5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14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22" fillId="0" borderId="6" xfId="15" applyFont="1" applyFill="1" applyBorder="1" applyAlignment="1"/>
    <xf numFmtId="0" fontId="5" fillId="0" borderId="0" xfId="16" applyFill="1" applyBorder="1" applyAlignment="1">
      <alignment horizontal="center"/>
    </xf>
    <xf numFmtId="4" fontId="5" fillId="0" borderId="0" xfId="16" applyNumberFormat="1" applyFill="1" applyBorder="1" applyAlignment="1"/>
    <xf numFmtId="0" fontId="22" fillId="0" borderId="0" xfId="5" applyFont="1" applyFill="1" applyBorder="1" applyAlignment="1"/>
    <xf numFmtId="0" fontId="4" fillId="0" borderId="0" xfId="5" applyFont="1" applyFill="1" applyBorder="1" applyAlignment="1">
      <alignment horizontal="center" vertical="center"/>
    </xf>
    <xf numFmtId="4" fontId="8" fillId="0" borderId="0" xfId="5" applyNumberFormat="1" applyFill="1" applyBorder="1" applyAlignment="1">
      <alignment vertical="center"/>
    </xf>
    <xf numFmtId="0" fontId="3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4" fillId="3" borderId="0" xfId="17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6" borderId="0" xfId="5" applyFill="1" applyBorder="1" applyAlignment="1"/>
    <xf numFmtId="0" fontId="8" fillId="6" borderId="0" xfId="5" applyFill="1" applyBorder="1" applyAlignment="1">
      <alignment horizontal="center"/>
    </xf>
    <xf numFmtId="4" fontId="22" fillId="6" borderId="0" xfId="5" applyNumberFormat="1" applyFont="1" applyFill="1" applyBorder="1" applyAlignment="1"/>
    <xf numFmtId="0" fontId="0" fillId="6" borderId="0" xfId="0" applyFill="1" applyBorder="1"/>
    <xf numFmtId="0" fontId="8" fillId="6" borderId="0" xfId="5" applyNumberFormat="1" applyFill="1" applyBorder="1" applyAlignment="1">
      <alignment horizontal="center"/>
    </xf>
    <xf numFmtId="4" fontId="8" fillId="6" borderId="0" xfId="5" applyNumberFormat="1" applyFill="1" applyBorder="1" applyAlignment="1">
      <alignment vertical="center"/>
    </xf>
    <xf numFmtId="4" fontId="14" fillId="0" borderId="0" xfId="1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Border="1"/>
    <xf numFmtId="0" fontId="1" fillId="0" borderId="0" xfId="16" applyFont="1" applyFill="1" applyBorder="1" applyAlignment="1">
      <alignment horizontal="center"/>
    </xf>
    <xf numFmtId="0" fontId="1" fillId="0" borderId="0" xfId="16" applyFont="1" applyFill="1" applyBorder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2 5" xfId="17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2" xfId="14"/>
    <cellStyle name="Обычный 5 3" xfId="13"/>
    <cellStyle name="Обычный 5 4" xfId="9"/>
    <cellStyle name="Обычный 6" xfId="16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1" sqref="K8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3" t="s">
        <v>177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0" t="s">
        <v>1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82</v>
      </c>
      <c r="R8" s="16"/>
    </row>
    <row r="9" spans="1:18" ht="18.75" customHeight="1" outlineLevel="1">
      <c r="A9" s="170" t="s">
        <v>2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83</v>
      </c>
    </row>
    <row r="10" spans="1:18" ht="18.75" customHeight="1" outlineLevel="1">
      <c r="A10" s="170" t="s">
        <v>3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162752.05599999998</v>
      </c>
      <c r="K10" s="109"/>
      <c r="L10" s="174"/>
      <c r="M10" s="109"/>
      <c r="N10" s="109"/>
      <c r="O10" s="70" t="s">
        <v>84</v>
      </c>
    </row>
    <row r="11" spans="1:18" outlineLevel="1">
      <c r="A11" s="170" t="s">
        <v>4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456787.87199999997</v>
      </c>
      <c r="K11" s="109"/>
      <c r="L11" s="174"/>
      <c r="M11" s="109"/>
      <c r="N11" s="109"/>
      <c r="O11" s="70" t="s">
        <v>85</v>
      </c>
    </row>
    <row r="12" spans="1:18" ht="18.75" customHeight="1" outlineLevel="1">
      <c r="A12" s="170" t="s">
        <v>5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348960.45600000001</v>
      </c>
      <c r="K12" s="109"/>
      <c r="L12" s="174"/>
      <c r="M12" s="109"/>
      <c r="N12" s="109"/>
      <c r="O12" s="70" t="s">
        <v>86</v>
      </c>
    </row>
    <row r="13" spans="1:18" ht="18.75" customHeight="1" outlineLevel="1">
      <c r="A13" s="170" t="s">
        <v>6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107827.416</v>
      </c>
      <c r="K13" s="109"/>
      <c r="L13" s="174"/>
      <c r="M13" s="109"/>
      <c r="N13" s="109"/>
      <c r="O13" s="70" t="s">
        <v>87</v>
      </c>
    </row>
    <row r="14" spans="1:18" ht="18.75" customHeight="1" outlineLevel="1">
      <c r="A14" s="170" t="s">
        <v>7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9"/>
      <c r="L14" s="174"/>
      <c r="M14" s="109"/>
      <c r="N14" s="109"/>
      <c r="O14" s="70" t="s">
        <v>88</v>
      </c>
    </row>
    <row r="15" spans="1:18" ht="18.75" customHeight="1" outlineLevel="1">
      <c r="A15" s="170" t="s">
        <v>8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467056.5400000001</v>
      </c>
      <c r="K15" s="109"/>
      <c r="L15" s="174"/>
      <c r="M15" s="109"/>
      <c r="N15" s="109"/>
      <c r="O15" s="70" t="s">
        <v>89</v>
      </c>
    </row>
    <row r="16" spans="1:18" ht="18.75" customHeight="1" outlineLevel="1">
      <c r="A16" s="170" t="s">
        <v>9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467056.5400000001</v>
      </c>
      <c r="K16" s="109"/>
      <c r="L16" s="174"/>
      <c r="M16" s="109"/>
      <c r="N16" s="109"/>
      <c r="O16" s="70" t="s">
        <v>90</v>
      </c>
    </row>
    <row r="17" spans="1:23" ht="18.75" customHeight="1" outlineLevel="1">
      <c r="A17" s="170" t="s">
        <v>10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91</v>
      </c>
    </row>
    <row r="18" spans="1:23" ht="18.75" customHeight="1" outlineLevel="1">
      <c r="A18" s="170" t="s">
        <v>11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92</v>
      </c>
    </row>
    <row r="19" spans="1:23" ht="18.75" customHeight="1" outlineLevel="1">
      <c r="A19" s="170" t="s">
        <v>12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93</v>
      </c>
    </row>
    <row r="20" spans="1:23" ht="18.75" customHeight="1" outlineLevel="1">
      <c r="A20" s="170" t="s">
        <v>13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94</v>
      </c>
    </row>
    <row r="21" spans="1:23" ht="18.75" customHeight="1" outlineLevel="1">
      <c r="A21" s="170" t="s">
        <v>14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467056.5400000001</v>
      </c>
      <c r="K21" s="109"/>
      <c r="L21" s="174"/>
      <c r="M21" s="109"/>
      <c r="N21" s="109"/>
      <c r="O21" s="70" t="s">
        <v>95</v>
      </c>
    </row>
    <row r="22" spans="1:23" ht="18.75" customHeight="1" outlineLevel="1">
      <c r="A22" s="170" t="s">
        <v>15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96</v>
      </c>
    </row>
    <row r="23" spans="1:23" ht="18.75" customHeight="1" outlineLevel="1">
      <c r="A23" s="170" t="s">
        <v>16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97</v>
      </c>
    </row>
    <row r="24" spans="1:23" ht="18.75" customHeight="1" outlineLevel="1">
      <c r="A24" s="170" t="s">
        <v>17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152483.38799999986</v>
      </c>
      <c r="K24" s="109"/>
      <c r="L24" s="174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70974.960000000006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2">
        <f>VLOOKUP(A29,ПТО!$A$39:$D$53,2,FALSE)</f>
        <v>90766.080000000002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75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46634.28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27298.080000000002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9099.36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50274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1" t="str">
        <f>ПТО!A46</f>
        <v>Работы по содержанию лифта (лифтов)</v>
      </c>
      <c r="B35" s="151"/>
      <c r="C35" s="151"/>
      <c r="D35" s="151"/>
      <c r="E35" s="151"/>
      <c r="F35" s="152">
        <f>VLOOKUP(A35,ПТО!$A$39:$D$53,2,FALSE)</f>
        <v>53913.72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75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75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09"/>
      <c r="L43" s="175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1" t="str">
        <f>ПТО!A3</f>
        <v>Техническое обслуживание охранной сигнализации.</v>
      </c>
      <c r="B44" s="151"/>
      <c r="C44" s="151"/>
      <c r="D44" s="151"/>
      <c r="E44" s="151"/>
      <c r="F44" s="152">
        <f>VLOOKUP(A44,ПТО!$A$2:$D$31,4,FALSE)</f>
        <v>10500</v>
      </c>
      <c r="G44" s="152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09"/>
      <c r="L44" s="175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1" t="str">
        <f>ПТО!A4</f>
        <v>Механизированная уборка и вывоз снега с придомовой территории.</v>
      </c>
      <c r="B45" s="151"/>
      <c r="C45" s="151"/>
      <c r="D45" s="151"/>
      <c r="E45" s="151"/>
      <c r="F45" s="152">
        <f>VLOOKUP(A45,ПТО!$A$2:$D$31,4,FALSE)</f>
        <v>9917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75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51">
        <f>ПТО!A5</f>
        <v>0</v>
      </c>
      <c r="B46" s="151"/>
      <c r="C46" s="151"/>
      <c r="D46" s="151"/>
      <c r="E46" s="151"/>
      <c r="F46" s="152" t="e">
        <f>VLOOKUP(A46,ПТО!$A$2:$D$31,4,FALSE)</f>
        <v>#N/A</v>
      </c>
      <c r="G46" s="152"/>
      <c r="H46" s="25" t="e">
        <f>VLOOKUP(A46,ПТО!$A$2:$D$31,2,FALSE)</f>
        <v>#N/A</v>
      </c>
      <c r="I46" s="153" t="e">
        <f>VLOOKUP(A46,ПТО!$A$2:$D$31,3,FALSE)</f>
        <v>#N/A</v>
      </c>
      <c r="J46" s="153"/>
      <c r="K46" s="109"/>
      <c r="L46" s="175"/>
      <c r="M46" s="115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51">
        <f>ПТО!A6</f>
        <v>0</v>
      </c>
      <c r="B47" s="151"/>
      <c r="C47" s="151"/>
      <c r="D47" s="151"/>
      <c r="E47" s="151"/>
      <c r="F47" s="152" t="e">
        <f>VLOOKUP(A47,ПТО!$A$2:$D$31,4,FALSE)</f>
        <v>#N/A</v>
      </c>
      <c r="G47" s="152"/>
      <c r="H47" s="25" t="e">
        <f>VLOOKUP(A47,ПТО!$A$2:$D$31,2,FALSE)</f>
        <v>#N/A</v>
      </c>
      <c r="I47" s="153" t="e">
        <f>VLOOKUP(A47,ПТО!$A$2:$D$31,3,FALSE)</f>
        <v>#N/A</v>
      </c>
      <c r="J47" s="153"/>
      <c r="K47" s="109"/>
      <c r="L47" s="175"/>
      <c r="M47" s="115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1">
        <f>ПТО!A7</f>
        <v>0</v>
      </c>
      <c r="B48" s="151"/>
      <c r="C48" s="151"/>
      <c r="D48" s="151"/>
      <c r="E48" s="151"/>
      <c r="F48" s="152" t="e">
        <f>VLOOKUP(A48,ПТО!$A$2:$D$31,4,FALSE)</f>
        <v>#N/A</v>
      </c>
      <c r="G48" s="152"/>
      <c r="H48" s="25" t="e">
        <f>VLOOKUP(A48,ПТО!$A$2:$D$31,2,FALSE)</f>
        <v>#N/A</v>
      </c>
      <c r="I48" s="153" t="e">
        <f>VLOOKUP(A48,ПТО!$A$2:$D$31,3,FALSE)</f>
        <v>#N/A</v>
      </c>
      <c r="J48" s="153"/>
      <c r="K48" s="109"/>
      <c r="L48" s="175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09"/>
      <c r="L49" s="175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09"/>
      <c r="L50" s="175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09"/>
      <c r="L51" s="175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75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75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75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7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7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7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7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7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7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9" t="s">
        <v>26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99</v>
      </c>
    </row>
    <row r="76" spans="1:16384" ht="18.75" customHeight="1" outlineLevel="1">
      <c r="A76" s="169" t="s">
        <v>27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100</v>
      </c>
    </row>
    <row r="77" spans="1:16384" ht="21.75" customHeight="1" outlineLevel="1">
      <c r="A77" s="169" t="s">
        <v>28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101</v>
      </c>
    </row>
    <row r="78" spans="1:16384" ht="18.75" customHeight="1" outlineLevel="1">
      <c r="A78" s="169" t="s">
        <v>29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9" t="s">
        <v>1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103</v>
      </c>
    </row>
    <row r="82" spans="1:15" outlineLevel="1">
      <c r="A82" s="159" t="s">
        <v>2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104</v>
      </c>
    </row>
    <row r="83" spans="1:15" outlineLevel="1">
      <c r="A83" s="166" t="s">
        <v>3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40580.480000000003</v>
      </c>
      <c r="K83" s="109"/>
      <c r="L83" s="176"/>
      <c r="M83" s="109"/>
      <c r="N83" s="109"/>
      <c r="O83" s="70" t="s">
        <v>105</v>
      </c>
    </row>
    <row r="84" spans="1:15" outlineLevel="1">
      <c r="A84" s="166" t="s">
        <v>15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106</v>
      </c>
    </row>
    <row r="85" spans="1:15" outlineLevel="1">
      <c r="A85" s="166" t="s">
        <v>16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107</v>
      </c>
    </row>
    <row r="86" spans="1:15" outlineLevel="1">
      <c r="A86" s="166" t="s">
        <v>17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22539.510000000002</v>
      </c>
      <c r="K86" s="109"/>
      <c r="L86" s="176"/>
      <c r="M86" s="109"/>
      <c r="N86" s="109"/>
      <c r="O86" s="70" t="s">
        <v>108</v>
      </c>
    </row>
    <row r="87" spans="1:15" ht="18.75" customHeight="1" outlineLevel="1">
      <c r="A87" s="166" t="s">
        <v>26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109</v>
      </c>
    </row>
    <row r="88" spans="1:15" ht="18.75" customHeight="1" outlineLevel="1">
      <c r="A88" s="166" t="s">
        <v>27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110</v>
      </c>
    </row>
    <row r="89" spans="1:15" ht="18.75" customHeight="1" outlineLevel="1">
      <c r="A89" s="166" t="s">
        <v>28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111</v>
      </c>
    </row>
    <row r="90" spans="1:15" ht="18.75" customHeight="1" outlineLevel="1">
      <c r="A90" s="166" t="s">
        <v>29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0" t="s">
        <v>47</v>
      </c>
      <c r="B93" s="160"/>
      <c r="C93" s="160"/>
      <c r="D93" s="163" t="s">
        <v>48</v>
      </c>
      <c r="E93" s="163"/>
      <c r="F93" s="10" t="s">
        <v>49</v>
      </c>
      <c r="G93" s="160" t="s">
        <v>50</v>
      </c>
      <c r="H93" s="160"/>
      <c r="I93" s="160"/>
      <c r="J93" s="160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180916.45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143126.52235772359</v>
      </c>
      <c r="L95" s="177"/>
      <c r="O95" s="1" t="s">
        <v>113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181297.57999999996</v>
      </c>
      <c r="L96" s="177"/>
      <c r="O96" s="1" t="s">
        <v>114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77"/>
      <c r="O97" s="1" t="s">
        <v>115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180916.45</v>
      </c>
      <c r="L98" s="177"/>
      <c r="O98" s="1" t="s">
        <v>116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180916.45</v>
      </c>
      <c r="L99" s="177"/>
      <c r="O99" s="1" t="s">
        <v>117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118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119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71199.81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4747.1224660328326</v>
      </c>
      <c r="L103" s="177"/>
      <c r="O103" s="1" t="s">
        <v>122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79396.62</v>
      </c>
      <c r="L104" s="177"/>
      <c r="O104" s="1" t="s">
        <v>123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124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71199.81</v>
      </c>
      <c r="L106" s="177"/>
      <c r="O106" s="1" t="s">
        <v>125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71199.81</v>
      </c>
      <c r="L107" s="177"/>
      <c r="O107" s="1" t="s">
        <v>126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127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128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86636.979999999981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5205.1120565072652</v>
      </c>
      <c r="L111" s="177"/>
      <c r="O111" s="1" t="s">
        <v>130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95286.989999999976</v>
      </c>
      <c r="L112" s="177"/>
      <c r="O112" s="1" t="s">
        <v>131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77"/>
      <c r="O113" s="1" t="s">
        <v>132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86636.979999999981</v>
      </c>
      <c r="L114" s="177"/>
      <c r="O114" s="1" t="s">
        <v>133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86636.979999999981</v>
      </c>
      <c r="L115" s="177"/>
      <c r="O115" s="1" t="s">
        <v>134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135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136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82757.08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162.82913383014863</v>
      </c>
      <c r="L119" s="47"/>
      <c r="O119" s="1" t="s">
        <v>138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83570.099999999991</v>
      </c>
      <c r="L120" s="47"/>
      <c r="O120" s="1" t="s">
        <v>139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82757.08</v>
      </c>
      <c r="L122" s="47"/>
      <c r="O122" s="1" t="s">
        <v>141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82757.08</v>
      </c>
      <c r="L123" s="47"/>
      <c r="O123" s="1" t="s">
        <v>142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9" t="s">
        <v>44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170</v>
      </c>
    </row>
    <row r="145" spans="1:15" ht="18.75" customHeight="1" outlineLevel="1">
      <c r="A145" s="159" t="s">
        <v>45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6</v>
      </c>
      <c r="L145" s="15"/>
      <c r="O145" t="s">
        <v>171</v>
      </c>
    </row>
    <row r="146" spans="1:15" ht="30" customHeight="1" outlineLevel="1">
      <c r="A146" s="159" t="s">
        <v>173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54789.89</v>
      </c>
      <c r="O146" t="s">
        <v>172</v>
      </c>
    </row>
    <row r="149" spans="1:15" ht="52.5" customHeight="1">
      <c r="A149" s="155" t="s">
        <v>178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183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54" t="s">
        <v>186</v>
      </c>
      <c r="B154" s="154"/>
      <c r="C154" s="154"/>
      <c r="D154" s="154"/>
      <c r="E154" s="27">
        <f>ПТО!G1</f>
        <v>31196</v>
      </c>
    </row>
    <row r="155" spans="1:15" ht="34.5" customHeight="1">
      <c r="A155" s="156" t="s">
        <v>190</v>
      </c>
      <c r="B155" s="156"/>
      <c r="C155" s="156"/>
      <c r="D155" s="156"/>
      <c r="E155" s="28">
        <f>J13</f>
        <v>107827.416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охранной сигнализации.</v>
      </c>
      <c r="B159" s="151"/>
      <c r="C159" s="151"/>
      <c r="D159" s="151"/>
      <c r="E159" s="151"/>
      <c r="F159" s="152">
        <f t="shared" si="15"/>
        <v>10500</v>
      </c>
      <c r="G159" s="152"/>
      <c r="H159" s="24" t="str">
        <f t="shared" si="16"/>
        <v>ежемесячно</v>
      </c>
      <c r="I159" s="153">
        <f t="shared" si="17"/>
        <v>12</v>
      </c>
      <c r="J159" s="153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1" t="str">
        <f t="shared" si="14"/>
        <v>Механизированная уборка и вывоз снега с придомовой территории.</v>
      </c>
      <c r="B160" s="151"/>
      <c r="C160" s="151"/>
      <c r="D160" s="151"/>
      <c r="E160" s="151"/>
      <c r="F160" s="152">
        <f t="shared" si="15"/>
        <v>9917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1">
        <f>IF(N161&gt;0,N161,0)</f>
        <v>0</v>
      </c>
      <c r="B161" s="151"/>
      <c r="C161" s="151"/>
      <c r="D161" s="151"/>
      <c r="E161" s="151"/>
      <c r="F161" s="152">
        <f t="shared" si="15"/>
        <v>0</v>
      </c>
      <c r="G161" s="152"/>
      <c r="H161" s="24" t="e">
        <f t="shared" si="16"/>
        <v>#N/A</v>
      </c>
      <c r="I161" s="153" t="e">
        <f t="shared" si="17"/>
        <v>#N/A</v>
      </c>
      <c r="J161" s="153"/>
      <c r="M161" s="22" t="s">
        <v>71</v>
      </c>
      <c r="N161" s="1">
        <v>0</v>
      </c>
    </row>
    <row r="162" spans="1:14" ht="28.5" hidden="1" customHeight="1">
      <c r="A162" s="151">
        <f t="shared" si="14"/>
        <v>0</v>
      </c>
      <c r="B162" s="151"/>
      <c r="C162" s="151"/>
      <c r="D162" s="151"/>
      <c r="E162" s="151"/>
      <c r="F162" s="152">
        <f t="shared" si="15"/>
        <v>0</v>
      </c>
      <c r="G162" s="152"/>
      <c r="H162" s="24" t="e">
        <f t="shared" si="16"/>
        <v>#N/A</v>
      </c>
      <c r="I162" s="153" t="e">
        <f>VLOOKUP(A162,$A$28:$J$72,9,FALSE)</f>
        <v>#N/A</v>
      </c>
      <c r="J162" s="153"/>
      <c r="M162" s="22" t="s">
        <v>71</v>
      </c>
      <c r="N162" s="1">
        <v>0</v>
      </c>
    </row>
    <row r="163" spans="1:14" ht="28.5" hidden="1" customHeight="1">
      <c r="A163" s="151">
        <f t="shared" si="14"/>
        <v>0</v>
      </c>
      <c r="B163" s="151"/>
      <c r="C163" s="151"/>
      <c r="D163" s="151"/>
      <c r="E163" s="151"/>
      <c r="F163" s="152">
        <f t="shared" si="15"/>
        <v>0</v>
      </c>
      <c r="G163" s="152"/>
      <c r="H163" s="24" t="e">
        <f t="shared" si="16"/>
        <v>#N/A</v>
      </c>
      <c r="I163" s="153" t="e">
        <f>VLOOKUP(A163,$A$28:$J$72,9,FALSE)</f>
        <v>#N/A</v>
      </c>
      <c r="J163" s="153"/>
      <c r="M163" s="22" t="s">
        <v>71</v>
      </c>
      <c r="N163" s="1">
        <v>0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71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2">
        <f t="shared" si="19"/>
        <v>0</v>
      </c>
      <c r="G165" s="152"/>
      <c r="H165" s="29" t="e">
        <f t="shared" si="16"/>
        <v>#N/A</v>
      </c>
      <c r="I165" s="153" t="e">
        <f t="shared" si="20"/>
        <v>#N/A</v>
      </c>
      <c r="J165" s="153"/>
      <c r="M165" s="22" t="s">
        <v>71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71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71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71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71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4" t="s">
        <v>189</v>
      </c>
      <c r="B190" s="154"/>
      <c r="C190" s="154"/>
      <c r="D190" s="154"/>
      <c r="E190" s="27">
        <f>SUM(F158:G187)</f>
        <v>28517</v>
      </c>
    </row>
    <row r="191" spans="1:14" ht="51.75" customHeight="1">
      <c r="A191" s="154" t="s">
        <v>188</v>
      </c>
      <c r="B191" s="154"/>
      <c r="C191" s="154"/>
      <c r="D191" s="154"/>
      <c r="E191" s="27">
        <f>E190+E154-E155</f>
        <v>-48114.415999999997</v>
      </c>
    </row>
    <row r="192" spans="1:14">
      <c r="A192" s="104" t="s">
        <v>174</v>
      </c>
    </row>
    <row r="193" spans="1:10" ht="62.25" customHeight="1">
      <c r="A193" s="179" t="s">
        <v>187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74</v>
      </c>
    </row>
    <row r="195" spans="1:10" ht="18.75" customHeight="1">
      <c r="A195" s="178" t="str">
        <f>ПТО!F13</f>
        <v xml:space="preserve">  -  техническое освидетельствование лифта</v>
      </c>
      <c r="B195" s="178"/>
      <c r="C195" s="178"/>
      <c r="D195" s="178"/>
      <c r="E195" s="178"/>
      <c r="F195" s="178"/>
      <c r="G195" s="178"/>
      <c r="H195" s="49">
        <f>ПТО!G13</f>
        <v>8100</v>
      </c>
      <c r="I195" s="50" t="s">
        <v>74</v>
      </c>
    </row>
    <row r="196" spans="1:10" ht="18.75" customHeight="1">
      <c r="A196" s="178" t="str">
        <f>ПТО!F14</f>
        <v xml:space="preserve">  -  техническое обслуживание охранной сигнализации</v>
      </c>
      <c r="B196" s="178"/>
      <c r="C196" s="178"/>
      <c r="D196" s="178"/>
      <c r="E196" s="178"/>
      <c r="F196" s="178"/>
      <c r="G196" s="178"/>
      <c r="H196" s="49">
        <f>ПТО!G14</f>
        <v>10500</v>
      </c>
      <c r="I196" s="50" t="s">
        <v>74</v>
      </c>
    </row>
    <row r="197" spans="1:10" ht="18.75" customHeight="1">
      <c r="A197" s="178" t="str">
        <f>ПТО!F15</f>
        <v xml:space="preserve">  -  ремонт подъезда</v>
      </c>
      <c r="B197" s="178"/>
      <c r="C197" s="178"/>
      <c r="D197" s="178"/>
      <c r="E197" s="178"/>
      <c r="F197" s="178"/>
      <c r="G197" s="178"/>
      <c r="H197" s="49">
        <f>ПТО!G15</f>
        <v>300000</v>
      </c>
      <c r="I197" s="50" t="s">
        <v>74</v>
      </c>
    </row>
    <row r="198" spans="1:10" ht="38.25" customHeight="1">
      <c r="A198" s="178" t="str">
        <f>ПТО!F16</f>
        <v xml:space="preserve">  -  механизированная уборка и вывоз снега с придомовой территории</v>
      </c>
      <c r="B198" s="178"/>
      <c r="C198" s="178"/>
      <c r="D198" s="178"/>
      <c r="E198" s="178"/>
      <c r="F198" s="178"/>
      <c r="G198" s="178"/>
      <c r="H198" s="49">
        <f>ПТО!G16</f>
        <v>10000</v>
      </c>
      <c r="I198" s="52" t="s">
        <v>74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49">
        <f>ПТО!G17</f>
        <v>0</v>
      </c>
      <c r="I199" s="50" t="s">
        <v>74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9">
        <f>ПТО!G18</f>
        <v>0</v>
      </c>
      <c r="I200" s="50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329800</v>
      </c>
      <c r="I214" s="56" t="s">
        <v>77</v>
      </c>
    </row>
  </sheetData>
  <sheetProtection algorithmName="SHA-512" hashValue="zDxGoIuJiD9/CuwuSOOspUZZugG8WFc/r4CTrmwYLUiNPLnFKzmIdpBbEy/Li5JwgDISeNMXeE1XrUKO5IfruQ==" saltValue="4yMcGP9GZw1w/rQYwn773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2" sqref="B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186</v>
      </c>
      <c r="G1" s="101">
        <f>31196</f>
        <v>31196</v>
      </c>
    </row>
    <row r="2" spans="1:12" ht="18.75" customHeight="1">
      <c r="A2" s="141" t="s">
        <v>72</v>
      </c>
      <c r="B2" s="142" t="s">
        <v>180</v>
      </c>
      <c r="C2" s="142">
        <v>1</v>
      </c>
      <c r="D2" s="143">
        <v>8100</v>
      </c>
      <c r="E2" s="144"/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179</v>
      </c>
      <c r="B3" s="142" t="s">
        <v>181</v>
      </c>
      <c r="C3" s="145">
        <v>12</v>
      </c>
      <c r="D3" s="146">
        <v>10500</v>
      </c>
      <c r="E3" s="144"/>
      <c r="F3" s="30"/>
      <c r="G3" s="30"/>
      <c r="L3" s="33" t="str">
        <f t="shared" si="0"/>
        <v>ТР</v>
      </c>
    </row>
    <row r="4" spans="1:12" ht="18.75" customHeight="1">
      <c r="A4" s="127" t="s">
        <v>192</v>
      </c>
      <c r="B4" s="149" t="s">
        <v>193</v>
      </c>
      <c r="C4" s="128">
        <v>1</v>
      </c>
      <c r="D4" s="129">
        <v>9917</v>
      </c>
      <c r="E4" s="150" t="s">
        <v>194</v>
      </c>
      <c r="F4" s="30"/>
      <c r="G4" s="30"/>
      <c r="L4" s="33" t="str">
        <f t="shared" si="0"/>
        <v>ТР</v>
      </c>
    </row>
    <row r="5" spans="1:12" ht="18.75" customHeight="1">
      <c r="A5" s="130"/>
      <c r="B5" s="131"/>
      <c r="C5" s="117"/>
      <c r="D5" s="132"/>
      <c r="E5" s="133"/>
      <c r="F5" s="44"/>
      <c r="G5" s="44"/>
      <c r="K5" s="46"/>
      <c r="L5" s="33">
        <f t="shared" si="0"/>
        <v>0</v>
      </c>
    </row>
    <row r="6" spans="1:12" ht="18.75" customHeight="1">
      <c r="A6" s="134"/>
      <c r="B6" s="118"/>
      <c r="C6" s="135"/>
      <c r="D6" s="136"/>
      <c r="E6" s="137"/>
      <c r="F6" s="44"/>
      <c r="G6" s="44"/>
      <c r="K6" s="46"/>
      <c r="L6" s="33">
        <f t="shared" si="0"/>
        <v>0</v>
      </c>
    </row>
    <row r="7" spans="1:12" ht="18.75" customHeight="1">
      <c r="A7" s="134"/>
      <c r="B7" s="118"/>
      <c r="C7" s="135"/>
      <c r="D7" s="136"/>
      <c r="E7" s="137"/>
      <c r="F7" s="45"/>
      <c r="G7" s="45"/>
      <c r="K7" s="46"/>
      <c r="L7" s="33">
        <f t="shared" si="0"/>
        <v>0</v>
      </c>
    </row>
    <row r="8" spans="1:12" ht="18.75" customHeight="1">
      <c r="A8" s="134"/>
      <c r="B8" s="118"/>
      <c r="C8" s="135"/>
      <c r="D8" s="136"/>
      <c r="E8" s="137"/>
      <c r="F8" s="45"/>
      <c r="G8" s="45"/>
      <c r="K8" s="43"/>
      <c r="L8" s="33">
        <f t="shared" si="0"/>
        <v>0</v>
      </c>
    </row>
    <row r="9" spans="1:12">
      <c r="A9" s="119"/>
      <c r="B9" s="120"/>
      <c r="C9" s="118"/>
      <c r="D9" s="46"/>
      <c r="E9" s="140"/>
      <c r="F9" s="44"/>
      <c r="G9" s="44"/>
      <c r="K9" s="43"/>
      <c r="L9" s="33">
        <f t="shared" si="0"/>
        <v>0</v>
      </c>
    </row>
    <row r="10" spans="1:12">
      <c r="A10" s="30"/>
      <c r="C10" s="122"/>
      <c r="D10" s="121"/>
      <c r="L10" s="33">
        <f t="shared" si="0"/>
        <v>0</v>
      </c>
    </row>
    <row r="11" spans="1:12" ht="94.5">
      <c r="A11" s="30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25" t="s">
        <v>184</v>
      </c>
      <c r="G14" s="126">
        <v>10500</v>
      </c>
      <c r="L14" s="33">
        <f t="shared" si="0"/>
        <v>0</v>
      </c>
    </row>
    <row r="15" spans="1:12" ht="15.75">
      <c r="A15" s="30"/>
      <c r="F15" s="124" t="s">
        <v>185</v>
      </c>
      <c r="G15" s="123">
        <v>300000</v>
      </c>
      <c r="L15" s="33">
        <f t="shared" si="0"/>
        <v>0</v>
      </c>
    </row>
    <row r="16" spans="1:12" ht="31.5">
      <c r="A16" s="30"/>
      <c r="F16" s="125" t="s">
        <v>191</v>
      </c>
      <c r="G16" s="148">
        <v>10000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70974.960000000006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70974.960000000006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90766.080000000002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90766.080000000002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46634.28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46634.28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27298.080000000002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27298.080000000002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9099.36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9099.36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50274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50274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53913.72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53913.72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581.5</v>
      </c>
      <c r="F47" s="138">
        <v>310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2rVuGD/bdhP8kORTT5e0kHjwwdEgAFRHzKKHEYv3sRKYri+FIWq6JdfD9mwVqkTGu4jwGi4HIiU5ja1G0EIbA==" saltValue="Vzip0e/hv6kHDHbxZdwDY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32" sqref="F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1895.7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162752.05599999998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456787.87199999997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(14.25+1.09)*12*F1</f>
        <v>348960.45600000001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107827.416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467056.5400000001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467056.5400000001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467056.5400000001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152483.38799999986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105</v>
      </c>
      <c r="B27" s="75" t="s">
        <v>3</v>
      </c>
      <c r="C27" s="86">
        <v>40580.480000000003</v>
      </c>
      <c r="D27" s="81" t="s">
        <v>59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108</v>
      </c>
      <c r="B30" s="75" t="s">
        <v>17</v>
      </c>
      <c r="C30" s="86">
        <f>C27-18040.97</f>
        <v>22539.510000000002</v>
      </c>
      <c r="D30" s="81" t="s">
        <v>65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180916.45</v>
      </c>
      <c r="F37" s="94" t="s">
        <v>167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143126.52235772359</v>
      </c>
      <c r="D38" s="94" t="s">
        <v>165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181297.57999999996</v>
      </c>
      <c r="D39" s="94" t="s">
        <v>166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47"/>
      <c r="G40" s="67"/>
      <c r="H40" s="67"/>
      <c r="L40" s="63"/>
      <c r="M40" s="180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180916.45</v>
      </c>
      <c r="D41" s="80" t="s">
        <v>58</v>
      </c>
      <c r="E41" s="147"/>
      <c r="G41" s="67"/>
      <c r="H41" s="67"/>
      <c r="L41" s="63"/>
      <c r="M41" s="180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180916.45</v>
      </c>
      <c r="D42" s="80" t="s">
        <v>58</v>
      </c>
      <c r="E42" s="147"/>
      <c r="G42" s="67"/>
      <c r="H42" s="67"/>
      <c r="L42" s="63"/>
      <c r="M42" s="180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71199.81</v>
      </c>
      <c r="F45" s="94" t="s">
        <v>167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4747.1224660328326</v>
      </c>
      <c r="D46" s="94" t="s">
        <v>168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79396.62</v>
      </c>
      <c r="D47" s="94" t="s">
        <v>166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71199.81</v>
      </c>
      <c r="D49" s="80" t="s">
        <v>58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71199.81</v>
      </c>
      <c r="D50" s="80" t="s">
        <v>58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86636.979999999981</v>
      </c>
      <c r="F53" s="94" t="s">
        <v>167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5205.1120565072652</v>
      </c>
      <c r="D54" s="94" t="s">
        <v>168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95286.989999999976</v>
      </c>
      <c r="D55" s="94" t="s">
        <v>166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86636.979999999981</v>
      </c>
      <c r="D57" s="80" t="s">
        <v>58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86636.979999999981</v>
      </c>
      <c r="D58" s="80" t="s">
        <v>58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82757.08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162.82913383014863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83570.099999999991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82757.08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82757.08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I9" sqref="I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6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54789.89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2023-03-30T06:11:44Z</dcterms:modified>
</cp:coreProperties>
</file>