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5"/>
  <c r="A114"/>
  <c r="A111"/>
  <c r="G110"/>
  <c r="A110"/>
  <c r="J109"/>
  <c r="J104"/>
  <c r="J103"/>
  <c r="A109"/>
  <c r="A105"/>
  <c r="G102"/>
  <c r="F102"/>
  <c r="J101"/>
  <c r="J96"/>
  <c r="J95"/>
  <c r="A100"/>
  <c r="G94"/>
  <c r="K94"/>
  <c r="A119" l="1"/>
  <c r="D110"/>
  <c r="A112"/>
  <c r="A116"/>
  <c r="A123"/>
  <c r="F110"/>
  <c r="A113"/>
  <c r="A118"/>
  <c r="F134"/>
  <c r="A141"/>
  <c r="A137"/>
  <c r="A120"/>
  <c r="F118"/>
  <c r="A121"/>
  <c r="A122"/>
  <c r="D118"/>
  <c r="A124"/>
  <c r="A95"/>
  <c r="A94"/>
  <c r="A96"/>
  <c r="D94"/>
  <c r="A99"/>
  <c r="A102"/>
  <c r="A103"/>
  <c r="A107"/>
  <c r="A134"/>
  <c r="A135"/>
  <c r="A139"/>
  <c r="A106"/>
  <c r="A138"/>
  <c r="F94"/>
  <c r="A97"/>
  <c r="A101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3"/>
  <c r="A173" s="1"/>
  <c r="I173" s="1"/>
  <c r="N169"/>
  <c r="A169" s="1"/>
  <c r="I169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70"/>
  <c r="A170" s="1"/>
  <c r="I170" s="1"/>
  <c r="N159"/>
  <c r="A159" s="1"/>
  <c r="N164"/>
  <c r="A164" s="1"/>
  <c r="I164" s="1"/>
  <c r="N163"/>
  <c r="A163" s="1"/>
  <c r="N168"/>
  <c r="A168" s="1"/>
  <c r="I168" s="1"/>
  <c r="N166"/>
  <c r="A166" s="1"/>
  <c r="I166" s="1"/>
  <c r="N186"/>
  <c r="A186" s="1"/>
  <c r="I186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H173" l="1"/>
  <c r="H180"/>
  <c r="F167"/>
  <c r="H167"/>
  <c r="F164"/>
  <c r="F177"/>
  <c r="F173"/>
  <c r="F178"/>
  <c r="H164"/>
  <c r="F180"/>
  <c r="H177"/>
  <c r="H169"/>
  <c r="F171"/>
  <c r="H166"/>
  <c r="H171"/>
  <c r="F166"/>
  <c r="F165"/>
  <c r="H165"/>
  <c r="F182"/>
  <c r="H172"/>
  <c r="H179"/>
  <c r="H186"/>
  <c r="H176"/>
  <c r="F187"/>
  <c r="H182"/>
  <c r="H178"/>
  <c r="H184"/>
  <c r="H168"/>
  <c r="H187"/>
  <c r="F181"/>
  <c r="F184"/>
  <c r="F179"/>
  <c r="F172"/>
  <c r="F169"/>
  <c r="H181"/>
  <c r="H174"/>
  <c r="F168"/>
  <c r="F185"/>
  <c r="F170"/>
  <c r="H170"/>
  <c r="F176"/>
  <c r="F186"/>
  <c r="F175"/>
  <c r="H185"/>
  <c r="F174"/>
  <c r="H175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<sst xmlns="http://schemas.openxmlformats.org/spreadsheetml/2006/main" count="546" uniqueCount="197">
  <si>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</si>
  <si>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</si>
  <si>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</si>
  <si>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</si>
  <si>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</si>
  <si>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</si>
  <si>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</si>
  <si>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</si>
  <si>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</si>
  <si>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</si>
  <si>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</si>
  <si>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</si>
  <si>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</si>
  <si>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</si>
  <si>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</si>
  <si>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</si>
  <si>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</si>
  <si>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</si>
  <si>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</si>
  <si>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</si>
  <si>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</si>
  <si>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</si>
  <si>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</si>
  <si>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</si>
  <si>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</si>
  <si>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</si>
  <si>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</si>
  <si>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</si>
  <si>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</si>
  <si>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</si>
  <si>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</si>
  <si>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</si>
  <si>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</si>
  <si>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</si>
  <si>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</si>
  <si>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</si>
  <si>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</si>
  <si>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</si>
  <si>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</si>
  <si>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</si>
  <si>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</si>
  <si>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</si>
  <si>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</si>
  <si>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</si>
  <si>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</si>
  <si>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</si>
  <si>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</si>
  <si>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</si>
  <si>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</si>
  <si>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</si>
  <si>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</si>
  <si>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</si>
  <si>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</si>
  <si>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</si>
  <si>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</si>
  <si>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</si>
  <si>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</si>
  <si>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</si>
  <si>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</si>
  <si>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</si>
  <si>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</si>
  <si>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</si>
  <si>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</si>
  <si>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</si>
  <si>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</si>
  <si>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</si>
  <si>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</si>
  <si>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</si>
  <si>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</si>
  <si>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</si>
  <si>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</si>
  <si>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</si>
  <si>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</si>
  <si>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</si>
  <si>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</si>
  <si>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</si>
  <si>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</si>
  <si>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</si>
  <si>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</si>
  <si>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</si>
  <si>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</si>
  <si>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</si>
  <si>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</si>
  <si>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</si>
  <si>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</si>
  <si>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</si>
  <si>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</si>
  <si>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</si>
  <si>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</si>
  <si>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</si>
  <si>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</si>
  <si>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</si>
  <si>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</si>
  <si>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</si>
  <si>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</si>
  <si>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</si>
  <si>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</si>
  <si>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</si>
  <si>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</si>
  <si>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</si>
  <si>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</si>
  <si>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</si>
  <si>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</si>
  <si>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</si>
  <si>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</si>
  <si>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</si>
  <si>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</si>
  <si>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</si>
  <si>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</si>
  <si>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</si>
  <si>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</si>
  <si>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</si>
  <si>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</si>
  <si>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</si>
  <si>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</si>
  <si>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</si>
  <si>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</si>
  <si>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</si>
  <si>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</si>
  <si>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</si>
  <si>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</si>
  <si>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</si>
  <si>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</si>
  <si>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</si>
  <si>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</si>
  <si>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</si>
  <si>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</si>
  <si>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</si>
  <si>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</si>
  <si>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</si>
  <si>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</si>
  <si>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</si>
  <si>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</si>
  <si>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</si>
  <si>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</si>
  <si>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</si>
  <si>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</si>
  <si>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</si>
  <si>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</si>
  <si>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</si>
  <si>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</si>
  <si>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</si>
  <si>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</si>
  <si>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</si>
  <si>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</si>
  <si>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</si>
  <si>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</si>
  <si>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</si>
  <si>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</si>
  <si>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</si>
  <si>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</si>
  <si>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</si>
  <si>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</si>
  <si>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</si>
  <si>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</si>
  <si>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</si>
  <si>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</si>
  <si>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</si>
  <si>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</si>
  <si>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</si>
  <si>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</si>
  <si>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</si>
  <si>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</si>
  <si>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</si>
  <si>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</si>
  <si>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</si>
  <si>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</si>
  <si>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</si>
  <si>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</si>
  <si>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</si>
  <si>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</si>
  <si>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</si>
  <si>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</si>
  <si>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</si>
  <si>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</si>
  <si>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</si>
  <si>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</si>
  <si>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8</t>
  </si>
  <si>
    <t>Работы по содержанию лифта (лифтов)</t>
  </si>
  <si>
    <t>ежегодно</t>
  </si>
  <si>
    <t>площадь дома</t>
  </si>
  <si>
    <t>Отчет об исполнении договора управления многоквартирного дома 
Мамина-Сибиряка, 8 в части текущего ремонта</t>
  </si>
  <si>
    <t xml:space="preserve">  -  монтаж греющего кабеля на кровле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</si>
  <si>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</si>
  <si>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</si>
  <si>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</si>
  <si>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</si>
  <si>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</si>
  <si>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разово</t>
  </si>
  <si>
    <t>АВР 1/21 от 17.03.2021</t>
  </si>
  <si>
    <t>Ремонт подъезда (покраска полов и укладка керамогранита вокруг входа в лифт на 1 этаже).</t>
  </si>
  <si>
    <t>АВР 2/21 от 02.08.2021, Решение, счет от 03.06.2021</t>
  </si>
  <si>
    <t>Коммунальные ресурсы на содержание общего имущества</t>
  </si>
  <si>
    <t>Приобретение и установка ОДПУ ХВС.</t>
  </si>
  <si>
    <t>Механизированная уборка и вывоз снега с придомовой территории.</t>
  </si>
  <si>
    <t>АВР 3/21 от 29.12.2021, счет №104 от 28.04.2021</t>
  </si>
  <si>
    <t>АВР 4/21 от 31.12.2021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</si>
</sst>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3" fillId="0" borderId="0"/>
    <xf numFmtId="0" fontId="2" fillId="0" borderId="0"/>
  </cellStyleXfs>
  <cellXfs count="17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49" fontId="1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24" fillId="3" borderId="0" xfId="7" applyNumberFormat="1" applyFont="1" applyFill="1" applyBorder="1" applyAlignment="1">
      <alignment horizontal="left" vertical="center" wrapText="1"/>
    </xf>
    <xf numFmtId="0" fontId="7" fillId="0" borderId="0" xfId="5" applyFill="1" applyBorder="1" applyAlignment="1"/>
    <xf numFmtId="0" fontId="7" fillId="0" borderId="0" xfId="5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1" fillId="0" borderId="0" xfId="5" applyFont="1" applyFill="1" applyBorder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0" sqref="K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2" t="s">
        <v>177</v>
      </c>
      <c r="B2" s="162"/>
      <c r="C2" s="162"/>
      <c r="D2" s="162"/>
      <c r="E2" s="162"/>
      <c r="F2" s="162"/>
      <c r="G2" s="162"/>
      <c r="H2" s="162"/>
      <c r="I2" s="162"/>
      <c r="J2" s="16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0"/>
      <c r="L8" s="163"/>
      <c r="M8" s="110"/>
      <c r="N8" s="110"/>
      <c r="O8" s="70" t="s">
        <v>83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0"/>
      <c r="L9" s="163"/>
      <c r="M9" s="110"/>
      <c r="N9" s="110"/>
      <c r="O9" s="70" t="s">
        <v>84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193482.44</v>
      </c>
      <c r="K10" s="110"/>
      <c r="L10" s="163"/>
      <c r="M10" s="110"/>
      <c r="N10" s="110"/>
      <c r="O10" s="70" t="s">
        <v>85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630025.48600000003</v>
      </c>
      <c r="K11" s="110"/>
      <c r="L11" s="163"/>
      <c r="M11" s="110"/>
      <c r="N11" s="110"/>
      <c r="O11" s="70" t="s">
        <v>86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479850.91</v>
      </c>
      <c r="K12" s="110"/>
      <c r="L12" s="163"/>
      <c r="M12" s="110"/>
      <c r="N12" s="110"/>
      <c r="O12" s="70" t="s">
        <v>87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150174.576</v>
      </c>
      <c r="K13" s="110"/>
      <c r="L13" s="163"/>
      <c r="M13" s="110"/>
      <c r="N13" s="110"/>
      <c r="O13" s="70" t="s">
        <v>88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0"/>
      <c r="L14" s="163"/>
      <c r="M14" s="110"/>
      <c r="N14" s="110"/>
      <c r="O14" s="70" t="s">
        <v>89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608666.86</v>
      </c>
      <c r="K15" s="110"/>
      <c r="L15" s="163"/>
      <c r="M15" s="110"/>
      <c r="N15" s="110"/>
      <c r="O15" s="70" t="s">
        <v>90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608666.86</v>
      </c>
      <c r="K16" s="110"/>
      <c r="L16" s="163"/>
      <c r="M16" s="110"/>
      <c r="N16" s="110"/>
      <c r="O16" s="70" t="s">
        <v>91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0"/>
      <c r="L17" s="163"/>
      <c r="M17" s="110"/>
      <c r="N17" s="110"/>
      <c r="O17" s="70" t="s">
        <v>92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0"/>
      <c r="L18" s="163"/>
      <c r="M18" s="110"/>
      <c r="N18" s="110"/>
      <c r="O18" s="70" t="s">
        <v>93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0"/>
      <c r="L19" s="163"/>
      <c r="M19" s="110"/>
      <c r="N19" s="110"/>
      <c r="O19" s="70" t="s">
        <v>94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0"/>
      <c r="L20" s="163"/>
      <c r="M20" s="110"/>
      <c r="N20" s="110"/>
      <c r="O20" s="70" t="s">
        <v>95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608666.86</v>
      </c>
      <c r="K21" s="110"/>
      <c r="L21" s="163"/>
      <c r="M21" s="110"/>
      <c r="N21" s="110"/>
      <c r="O21" s="70" t="s">
        <v>96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0"/>
      <c r="L22" s="163"/>
      <c r="M22" s="110"/>
      <c r="N22" s="110"/>
      <c r="O22" s="70" t="s">
        <v>97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0"/>
      <c r="L23" s="163"/>
      <c r="M23" s="110"/>
      <c r="N23" s="110"/>
      <c r="O23" s="70" t="s">
        <v>98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214841.06599999999</v>
      </c>
      <c r="K24" s="110"/>
      <c r="L24" s="163"/>
      <c r="M24" s="110"/>
      <c r="N24" s="110"/>
      <c r="O24" s="70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0"/>
      <c r="L27" s="16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158095.20000000001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0"/>
      <c r="L28" s="16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0"/>
      <c r="C29" s="140"/>
      <c r="D29" s="140"/>
      <c r="E29" s="140"/>
      <c r="F29" s="141">
        <f>VLOOKUP(A29,ПТО!$A$39:$D$53,2,FALSE)</f>
        <v>126412.8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0"/>
      <c r="L29" s="164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46573.08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0"/>
      <c r="L30" s="16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38018.879999999997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0"/>
      <c r="L31" s="16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0"/>
      <c r="L32" s="164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12672.96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0"/>
      <c r="L33" s="16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50375.040000000001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0"/>
      <c r="L34" s="16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0" t="str">
        <f>ПТО!A46</f>
        <v>Работы по содержанию лифта (лифтов)</v>
      </c>
      <c r="B35" s="140"/>
      <c r="C35" s="140"/>
      <c r="D35" s="140"/>
      <c r="E35" s="140"/>
      <c r="F35" s="141">
        <f>VLOOKUP(A35,ПТО!$A$39:$D$53,2,FALSE)</f>
        <v>53860.08</v>
      </c>
      <c r="G35" s="141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0"/>
      <c r="L35" s="164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40" t="str">
        <f>ПТО!A47</f>
        <v>Коммунальные ресурсы на содержание общего имущества</v>
      </c>
      <c r="B36" s="140"/>
      <c r="C36" s="140"/>
      <c r="D36" s="140"/>
      <c r="E36" s="140"/>
      <c r="F36" s="141">
        <f>VLOOKUP(A36,ПТО!$A$39:$D$53,2,FALSE)</f>
        <v>50640.021450000007</v>
      </c>
      <c r="G36" s="141"/>
      <c r="H36" s="42" t="str">
        <f>VLOOKUP(A36,ПТО!$A$39:$D$53,3,FALSE)</f>
        <v>Ежемесячно</v>
      </c>
      <c r="I36" s="142">
        <f>VLOOKUP(A36,ПТО!$A$39:$D$53,4,FALSE)</f>
        <v>12</v>
      </c>
      <c r="J36" s="142"/>
      <c r="K36" s="110"/>
      <c r="L36" s="164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0"/>
      <c r="L37" s="164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0"/>
      <c r="L38" s="164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0"/>
      <c r="L39" s="164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0"/>
      <c r="L40" s="164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0"/>
      <c r="L41" s="164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0"/>
      <c r="L42" s="164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1">
        <f>VLOOKUP(A43,ПТО!$A$2:$D$31,4,FALSE)</f>
        <v>8100</v>
      </c>
      <c r="G43" s="141"/>
      <c r="H43" s="19" t="str">
        <f>VLOOKUP(A43,ПТО!$A$2:$D$31,2,FALSE)</f>
        <v>ежегодно</v>
      </c>
      <c r="I43" s="142">
        <f>VLOOKUP(A43,ПТО!$A$2:$D$31,3,FALSE)</f>
        <v>1</v>
      </c>
      <c r="J43" s="142"/>
      <c r="K43" s="110"/>
      <c r="L43" s="164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0" t="str">
        <f>ПТО!A3</f>
        <v>Механизированная уборка и вывоз снега с придомовой территории.</v>
      </c>
      <c r="B44" s="140"/>
      <c r="C44" s="140"/>
      <c r="D44" s="140"/>
      <c r="E44" s="140"/>
      <c r="F44" s="141">
        <f>VLOOKUP(A44,ПТО!$A$2:$D$31,4,FALSE)</f>
        <v>7000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0"/>
      <c r="L44" s="164"/>
      <c r="M44" s="117"/>
      <c r="N44" s="110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40" t="str">
        <f>ПТО!A4</f>
        <v>Ремонт подъезда (покраска полов и укладка керамогранита вокруг входа в лифт на 1 этаже).</v>
      </c>
      <c r="B45" s="140"/>
      <c r="C45" s="140"/>
      <c r="D45" s="140"/>
      <c r="E45" s="140"/>
      <c r="F45" s="141">
        <f>VLOOKUP(A45,ПТО!$A$2:$D$31,4,FALSE)</f>
        <v>82094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0"/>
      <c r="L45" s="164"/>
      <c r="M45" s="117"/>
      <c r="N45" s="110"/>
      <c r="O45" s="23" t="str">
        <f t="shared" si="1"/>
        <v>Ремонт подъезда (покраска полов и укладка керамогранита вокруг входа в лифт на 1 этаже).</v>
      </c>
      <c r="R45" s="22" t="s">
        <v>72</v>
      </c>
    </row>
    <row r="46" spans="1:18" ht="51" customHeight="1" outlineLevel="1">
      <c r="A46" s="140" t="str">
        <f>ПТО!A5</f>
        <v>Приобретение и установка ОДПУ ХВС.</v>
      </c>
      <c r="B46" s="140"/>
      <c r="C46" s="140"/>
      <c r="D46" s="140"/>
      <c r="E46" s="140"/>
      <c r="F46" s="141">
        <f>VLOOKUP(A46,ПТО!$A$2:$D$31,4,FALSE)</f>
        <v>4259.16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0"/>
      <c r="L46" s="164"/>
      <c r="M46" s="117"/>
      <c r="N46" s="110"/>
      <c r="O46" s="23" t="str">
        <f t="shared" si="1"/>
        <v>Приобретение и установка ОДПУ ХВС.</v>
      </c>
      <c r="R46" s="22" t="s">
        <v>72</v>
      </c>
    </row>
    <row r="47" spans="1:18" ht="51" hidden="1" customHeight="1" outlineLevel="1">
      <c r="A47" s="140">
        <f>ПТО!A6</f>
        <v>0</v>
      </c>
      <c r="B47" s="140"/>
      <c r="C47" s="140"/>
      <c r="D47" s="140"/>
      <c r="E47" s="140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10"/>
      <c r="L47" s="164"/>
      <c r="M47" s="117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0"/>
      <c r="L48" s="164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0"/>
      <c r="L49" s="164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0"/>
      <c r="L50" s="164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0"/>
      <c r="L51" s="164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0"/>
      <c r="L52" s="164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0"/>
      <c r="L53" s="164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0"/>
      <c r="L54" s="164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0"/>
      <c r="L55" s="164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0"/>
      <c r="L56" s="164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0"/>
      <c r="L57" s="164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0"/>
      <c r="L58" s="164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0"/>
      <c r="L59" s="164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0"/>
      <c r="L60" s="164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0"/>
      <c r="L61" s="164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0"/>
      <c r="L62" s="164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0"/>
      <c r="L63" s="164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0"/>
      <c r="L64" s="164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0"/>
      <c r="L65" s="164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0"/>
      <c r="L66" s="164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0"/>
      <c r="L67" s="164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0"/>
      <c r="L68" s="164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0"/>
      <c r="L69" s="164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0"/>
      <c r="L70" s="164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64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0"/>
      <c r="L72" s="164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0"/>
      <c r="L75" s="147"/>
      <c r="M75" s="110"/>
      <c r="N75" s="110"/>
      <c r="O75" s="70" t="s">
        <v>100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0"/>
      <c r="L76" s="147"/>
      <c r="M76" s="110"/>
      <c r="N76" s="110"/>
      <c r="O76" s="70" t="s">
        <v>101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0"/>
      <c r="L77" s="147"/>
      <c r="M77" s="110"/>
      <c r="N77" s="110"/>
      <c r="O77" s="70" t="s">
        <v>102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7">
        <f>VLOOKUP(O78,АО,3,FALSE)</f>
        <v>0</v>
      </c>
      <c r="K78" s="110"/>
      <c r="L78" s="147"/>
      <c r="M78" s="110"/>
      <c r="N78" s="110"/>
      <c r="O78" s="70" t="s">
        <v>103</v>
      </c>
    </row>
    <row r="79" spans="1:16384">
      <c r="A79" s="116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7">
        <f t="shared" ref="J81:J90" si="2">VLOOKUP(O81,АО,3,FALSE)</f>
        <v>0</v>
      </c>
      <c r="K81" s="110"/>
      <c r="L81" s="165"/>
      <c r="M81" s="110"/>
      <c r="N81" s="110"/>
      <c r="O81" s="70" t="s">
        <v>104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7">
        <f t="shared" si="2"/>
        <v>0</v>
      </c>
      <c r="K82" s="110"/>
      <c r="L82" s="165"/>
      <c r="M82" s="110"/>
      <c r="N82" s="110"/>
      <c r="O82" s="70" t="s">
        <v>105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57349.81</v>
      </c>
      <c r="K83" s="110"/>
      <c r="L83" s="165"/>
      <c r="M83" s="110"/>
      <c r="N83" s="110"/>
      <c r="O83" s="70" t="s">
        <v>106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10"/>
      <c r="L84" s="165"/>
      <c r="M84" s="110"/>
      <c r="N84" s="110"/>
      <c r="O84" s="70" t="s">
        <v>107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10"/>
      <c r="L85" s="165"/>
      <c r="M85" s="110"/>
      <c r="N85" s="110"/>
      <c r="O85" s="70" t="s">
        <v>108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56243.02</v>
      </c>
      <c r="K86" s="110"/>
      <c r="L86" s="165"/>
      <c r="M86" s="110"/>
      <c r="N86" s="110"/>
      <c r="O86" s="70" t="s">
        <v>109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0"/>
      <c r="L87" s="165"/>
      <c r="M87" s="110"/>
      <c r="N87" s="110"/>
      <c r="O87" s="70" t="s">
        <v>110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0"/>
      <c r="L88" s="165"/>
      <c r="M88" s="110"/>
      <c r="N88" s="110"/>
      <c r="O88" s="70" t="s">
        <v>111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0"/>
      <c r="L89" s="165"/>
      <c r="M89" s="110"/>
      <c r="N89" s="110"/>
      <c r="O89" s="70" t="s">
        <v>112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10"/>
      <c r="L90" s="165"/>
      <c r="M90" s="110"/>
      <c r="N90" s="110"/>
      <c r="O90" s="70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0"/>
      <c r="L93" s="110"/>
      <c r="M93" s="110"/>
      <c r="N93" s="110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39431.769999999997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32859.81</v>
      </c>
      <c r="L95" s="166"/>
      <c r="O95" s="1" t="s">
        <v>114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37769.5</v>
      </c>
      <c r="L96" s="166"/>
      <c r="O96" s="1" t="s">
        <v>115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1662.2699999999968</v>
      </c>
      <c r="L97" s="166"/>
      <c r="O97" s="1" t="s">
        <v>116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39431.769999999997</v>
      </c>
      <c r="L98" s="166"/>
      <c r="O98" s="1" t="s">
        <v>117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39431.769999999997</v>
      </c>
      <c r="L99" s="166"/>
      <c r="O99" s="1" t="s">
        <v>118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119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120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52355.33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3966.31</v>
      </c>
      <c r="L103" s="166"/>
      <c r="O103" s="1" t="s">
        <v>123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52546.14</v>
      </c>
      <c r="L104" s="166"/>
      <c r="O104" s="1" t="s">
        <v>124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125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52355.33</v>
      </c>
      <c r="L106" s="166"/>
      <c r="O106" s="1" t="s">
        <v>126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52355.33</v>
      </c>
      <c r="L107" s="166"/>
      <c r="O107" s="1" t="s">
        <v>127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128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129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104330.66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6504.41</v>
      </c>
      <c r="L111" s="166"/>
      <c r="O111" s="1" t="s">
        <v>131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104911.73</v>
      </c>
      <c r="L112" s="166"/>
      <c r="O112" s="1" t="s">
        <v>132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133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104330.66</v>
      </c>
      <c r="L114" s="166"/>
      <c r="O114" s="1" t="s">
        <v>134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104330.66</v>
      </c>
      <c r="L115" s="166"/>
      <c r="O115" s="1" t="s">
        <v>135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136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137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107604.99</v>
      </c>
      <c r="H118" s="151"/>
      <c r="I118" s="151"/>
      <c r="J118" s="151"/>
      <c r="L118" s="47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200.06</v>
      </c>
      <c r="L119" s="47"/>
      <c r="O119" s="1" t="s">
        <v>139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109220.16</v>
      </c>
      <c r="L120" s="47"/>
      <c r="O120" s="1" t="s">
        <v>140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107604.99</v>
      </c>
      <c r="L122" s="47"/>
      <c r="O122" s="1" t="s">
        <v>142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107604.99</v>
      </c>
      <c r="L123" s="47"/>
      <c r="O123" s="1" t="s">
        <v>143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32877.800000000003</v>
      </c>
      <c r="H126" s="151"/>
      <c r="I126" s="151"/>
      <c r="J126" s="151"/>
      <c r="L126" s="47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2490.7399999999998</v>
      </c>
      <c r="L127" s="47"/>
      <c r="O127" s="1" t="s">
        <v>147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33259.81</v>
      </c>
      <c r="L128" s="47"/>
      <c r="O128" s="1" t="s">
        <v>148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32877.800000000003</v>
      </c>
      <c r="L130" s="47"/>
      <c r="O130" s="1" t="s">
        <v>150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32877.800000000003</v>
      </c>
      <c r="L131" s="47"/>
      <c r="O131" s="1" t="s">
        <v>151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7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171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48" t="s">
        <v>174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173</v>
      </c>
    </row>
    <row r="149" spans="1:15" ht="52.5" customHeight="1">
      <c r="A149" s="144" t="s">
        <v>181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3" t="s">
        <v>183</v>
      </c>
      <c r="B154" s="143"/>
      <c r="C154" s="143"/>
      <c r="D154" s="143"/>
      <c r="E154" s="27">
        <f>ПТО!G1</f>
        <v>-52589.99</v>
      </c>
    </row>
    <row r="155" spans="1:15" ht="34.5" customHeight="1">
      <c r="A155" s="145" t="s">
        <v>184</v>
      </c>
      <c r="B155" s="145"/>
      <c r="C155" s="145"/>
      <c r="D155" s="145"/>
      <c r="E155" s="28">
        <f>J13</f>
        <v>150174.576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8100</v>
      </c>
      <c r="G158" s="141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1</v>
      </c>
      <c r="J158" s="142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Механизированная уборка и вывоз снега с придомовой территории.</v>
      </c>
      <c r="B159" s="140"/>
      <c r="C159" s="140"/>
      <c r="D159" s="140"/>
      <c r="E159" s="140"/>
      <c r="F159" s="141">
        <f t="shared" si="15"/>
        <v>7000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40" t="str">
        <f t="shared" si="14"/>
        <v>Ремонт подъезда (покраска полов и укладка керамогранита вокруг входа в лифт на 1 этаже).</v>
      </c>
      <c r="B160" s="140"/>
      <c r="C160" s="140"/>
      <c r="D160" s="140"/>
      <c r="E160" s="140"/>
      <c r="F160" s="141">
        <f t="shared" si="15"/>
        <v>82094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72</v>
      </c>
      <c r="N160" s="1" t="str">
        <v>Ремонт подъезда (покраска полов и укладка керамогранита вокруг входа в лифт на 1 этаже).</v>
      </c>
    </row>
    <row r="161" spans="1:14" ht="28.5" customHeight="1">
      <c r="A161" s="140" t="str">
        <f>IF(N161&gt;0,N161,0)</f>
        <v>Приобретение и установка ОДПУ ХВС.</v>
      </c>
      <c r="B161" s="140"/>
      <c r="C161" s="140"/>
      <c r="D161" s="140"/>
      <c r="E161" s="140"/>
      <c r="F161" s="141">
        <f t="shared" si="15"/>
        <v>4259.16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72</v>
      </c>
      <c r="N161" s="1" t="str">
        <v>Приобретение и установка ОДПУ ХВС.</v>
      </c>
    </row>
    <row r="162" spans="1:14" ht="28.5" hidden="1" customHeight="1">
      <c r="A162" s="140">
        <f t="shared" si="14"/>
        <v>0</v>
      </c>
      <c r="B162" s="140"/>
      <c r="C162" s="140"/>
      <c r="D162" s="140"/>
      <c r="E162" s="140"/>
      <c r="F162" s="141">
        <f t="shared" si="15"/>
        <v>0</v>
      </c>
      <c r="G162" s="141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72</v>
      </c>
      <c r="N162" s="1">
        <v>0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1">
        <f t="shared" si="15"/>
        <v>0</v>
      </c>
      <c r="G163" s="141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72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72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72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72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72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72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72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72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72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72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72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72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72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72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72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72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72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72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72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72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72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72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72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72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43" t="s">
        <v>185</v>
      </c>
      <c r="B190" s="143"/>
      <c r="C190" s="143"/>
      <c r="D190" s="143"/>
      <c r="E190" s="27">
        <f>SUM(F158:G187)</f>
        <v>101453.16</v>
      </c>
    </row>
    <row r="191" spans="1:14" ht="51.75" customHeight="1">
      <c r="A191" s="143" t="s">
        <v>186</v>
      </c>
      <c r="B191" s="143"/>
      <c r="C191" s="143"/>
      <c r="D191" s="143"/>
      <c r="E191" s="27">
        <f>E190+E154-E155</f>
        <v>-101311.40599999999</v>
      </c>
    </row>
    <row r="192" spans="1:14">
      <c r="A192" s="105" t="s">
        <v>175</v>
      </c>
    </row>
    <row r="193" spans="1:10" ht="62.25" customHeight="1">
      <c r="A193" s="168" t="s">
        <v>187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49">
        <f>ПТО!G12</f>
        <v>1200</v>
      </c>
      <c r="I194" s="50" t="s">
        <v>75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49">
        <f>ПТО!G13</f>
        <v>8100</v>
      </c>
      <c r="I195" s="50" t="s">
        <v>75</v>
      </c>
    </row>
    <row r="196" spans="1:10" ht="18.75" customHeight="1">
      <c r="A196" s="167" t="str">
        <f>ПТО!F14</f>
        <v xml:space="preserve">  -  монтаж греющего кабеля на кровле</v>
      </c>
      <c r="B196" s="167"/>
      <c r="C196" s="167"/>
      <c r="D196" s="167"/>
      <c r="E196" s="167"/>
      <c r="F196" s="167"/>
      <c r="G196" s="167"/>
      <c r="H196" s="49">
        <f>ПТО!G14</f>
        <v>150000</v>
      </c>
      <c r="I196" s="50" t="s">
        <v>75</v>
      </c>
    </row>
    <row r="197" spans="1:10" ht="18.75" hidden="1" customHeight="1">
      <c r="A197" s="167">
        <f>ПТО!F15</f>
        <v>0</v>
      </c>
      <c r="B197" s="167"/>
      <c r="C197" s="167"/>
      <c r="D197" s="167"/>
      <c r="E197" s="167"/>
      <c r="F197" s="167"/>
      <c r="G197" s="167"/>
      <c r="H197" s="49">
        <f>ПТО!G15</f>
        <v>0</v>
      </c>
      <c r="I197" s="50" t="s">
        <v>75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49">
        <f>ПТО!G16</f>
        <v>0</v>
      </c>
      <c r="I198" s="52" t="s">
        <v>75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49">
        <f>ПТО!G17</f>
        <v>0</v>
      </c>
      <c r="I199" s="50" t="s">
        <v>75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49">
        <f>ПТО!G18</f>
        <v>0</v>
      </c>
      <c r="I200" s="50" t="s">
        <v>75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49">
        <f>ПТО!G19</f>
        <v>0</v>
      </c>
      <c r="I201" s="50" t="s">
        <v>75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49">
        <f>ПТО!G20</f>
        <v>0</v>
      </c>
      <c r="I202" s="50" t="s">
        <v>75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49">
        <f>ПТО!G21</f>
        <v>0</v>
      </c>
      <c r="I203" s="50" t="s">
        <v>75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49">
        <f>ПТО!G22</f>
        <v>0</v>
      </c>
      <c r="I204" s="50" t="s">
        <v>75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49">
        <f>ПТО!G23</f>
        <v>0</v>
      </c>
      <c r="I205" s="50" t="s">
        <v>75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49">
        <f>ПТО!G24</f>
        <v>0</v>
      </c>
      <c r="I206" s="50" t="s">
        <v>75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49">
        <f>ПТО!G25</f>
        <v>0</v>
      </c>
      <c r="I207" s="50" t="s">
        <v>75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49">
        <f>ПТО!G26</f>
        <v>0</v>
      </c>
      <c r="I208" s="50" t="s">
        <v>75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49">
        <f>ПТО!G27</f>
        <v>0</v>
      </c>
      <c r="I209" s="50" t="s">
        <v>75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49">
        <f>ПТО!G28</f>
        <v>0</v>
      </c>
      <c r="I210" s="50" t="s">
        <v>75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49">
        <f>ПТО!G29</f>
        <v>0</v>
      </c>
      <c r="I211" s="50" t="s">
        <v>75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49">
        <f>ПТО!G30</f>
        <v>0</v>
      </c>
      <c r="I212" s="50" t="s">
        <v>75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159300</v>
      </c>
      <c r="I214" s="56" t="s">
        <v>78</v>
      </c>
    </row>
  </sheetData>
  <sheetProtection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:E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02">
        <f>-52589.99</f>
        <v>-52589.99</v>
      </c>
    </row>
    <row r="2" spans="1:12" ht="18.75" customHeight="1">
      <c r="A2" s="136" t="s">
        <v>73</v>
      </c>
      <c r="B2" s="137" t="s">
        <v>179</v>
      </c>
      <c r="C2" s="137">
        <v>1</v>
      </c>
      <c r="D2" s="138">
        <v>8100</v>
      </c>
      <c r="E2" s="139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194</v>
      </c>
      <c r="B3" s="120" t="s">
        <v>188</v>
      </c>
      <c r="C3" s="120">
        <v>1</v>
      </c>
      <c r="D3" s="121">
        <v>7000</v>
      </c>
      <c r="E3" s="122" t="s">
        <v>189</v>
      </c>
      <c r="F3" s="30"/>
      <c r="G3" s="30"/>
      <c r="L3" s="33" t="str">
        <f t="shared" si="0"/>
        <v>ТР</v>
      </c>
    </row>
    <row r="4" spans="1:12" ht="18.75" customHeight="1">
      <c r="A4" s="119" t="s">
        <v>190</v>
      </c>
      <c r="B4" s="120" t="s">
        <v>188</v>
      </c>
      <c r="C4" s="133">
        <v>1</v>
      </c>
      <c r="D4" s="121">
        <v>82094</v>
      </c>
      <c r="E4" s="122" t="s">
        <v>191</v>
      </c>
      <c r="F4" s="30"/>
      <c r="G4" s="30"/>
      <c r="L4" s="33" t="str">
        <f t="shared" si="0"/>
        <v>ТР</v>
      </c>
    </row>
    <row r="5" spans="1:12" ht="18.75" customHeight="1">
      <c r="A5" s="119" t="s">
        <v>193</v>
      </c>
      <c r="B5" s="120" t="s">
        <v>188</v>
      </c>
      <c r="C5" s="133">
        <v>1</v>
      </c>
      <c r="D5" s="121">
        <v>4259.16</v>
      </c>
      <c r="E5" s="122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19"/>
      <c r="B6" s="120"/>
      <c r="C6" s="133"/>
      <c r="D6" s="121"/>
      <c r="E6" s="122"/>
      <c r="F6" s="44"/>
      <c r="G6" s="44"/>
      <c r="K6" s="46"/>
      <c r="L6" s="33">
        <f t="shared" si="0"/>
        <v>0</v>
      </c>
    </row>
    <row r="7" spans="1:12" ht="18.75" customHeight="1">
      <c r="A7" s="123"/>
      <c r="B7" s="124"/>
      <c r="C7" s="125"/>
      <c r="D7" s="46"/>
      <c r="E7" s="123"/>
      <c r="F7" s="45"/>
      <c r="G7" s="45"/>
      <c r="K7" s="46"/>
      <c r="L7" s="33">
        <f t="shared" si="0"/>
        <v>0</v>
      </c>
    </row>
    <row r="8" spans="1:12" ht="18.75" customHeight="1">
      <c r="A8" s="126"/>
      <c r="B8" s="127"/>
      <c r="C8" s="120"/>
      <c r="D8" s="46"/>
      <c r="F8" s="45"/>
      <c r="G8" s="45"/>
      <c r="K8" s="43"/>
      <c r="L8" s="33">
        <f t="shared" si="0"/>
        <v>0</v>
      </c>
    </row>
    <row r="9" spans="1:12">
      <c r="A9" s="128"/>
      <c r="B9" s="129"/>
      <c r="C9" s="130"/>
      <c r="D9" s="131"/>
      <c r="E9" s="122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15.75">
      <c r="A14" s="30"/>
      <c r="F14" s="132" t="s">
        <v>182</v>
      </c>
      <c r="G14" s="114">
        <v>150000</v>
      </c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158095.20000000001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158095.20000000001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126412.8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126412.8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46573.08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46573.08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38018.879999999997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38018.879999999997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12672.96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12672.96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50375.040000000001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50375.040000000001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53860.08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53860.08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192</v>
      </c>
      <c r="B47" s="134">
        <f>(E47*3.48*1.23*6+E47*3.48*1.17*6)+(F47*0.075*13.45*6+F47*0.075*12.94*6)+(F47*0.075*16.35*6+F47*0.075*15.73*6)</f>
        <v>50640.021450000007</v>
      </c>
      <c r="C47" s="135" t="s">
        <v>68</v>
      </c>
      <c r="D47" s="48">
        <v>12</v>
      </c>
      <c r="E47" s="134">
        <v>822.2</v>
      </c>
      <c r="F47" s="134">
        <v>358.7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50640.021450000007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2640.2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193482.44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630025.48600000003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479850.91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150174.576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608666.86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608666.86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608666.86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214841.06599999999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106</v>
      </c>
      <c r="B27" s="75" t="s">
        <v>4</v>
      </c>
      <c r="C27" s="86">
        <v>57349.81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109</v>
      </c>
      <c r="B30" s="75" t="s">
        <v>18</v>
      </c>
      <c r="C30" s="86">
        <v>56243.02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39431.769999999997</v>
      </c>
      <c r="F37" s="94" t="s">
        <v>168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32859.81</v>
      </c>
      <c r="D38" s="94" t="s">
        <v>166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37769.5</v>
      </c>
      <c r="D39" s="94" t="s">
        <v>167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1662.2699999999968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39431.769999999997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39431.769999999997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52355.33</v>
      </c>
      <c r="F45" s="94" t="s">
        <v>168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3966.31</v>
      </c>
      <c r="D46" s="94" t="s">
        <v>169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52546.14</v>
      </c>
      <c r="D47" s="94" t="s">
        <v>167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52355.33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52355.33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104330.66</v>
      </c>
      <c r="F53" s="94" t="s">
        <v>168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131</v>
      </c>
      <c r="B54" s="75" t="s">
        <v>37</v>
      </c>
      <c r="C54" s="99">
        <v>6504.41</v>
      </c>
      <c r="D54" s="94" t="s">
        <v>169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104911.73</v>
      </c>
      <c r="D55" s="94" t="s">
        <v>167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104330.66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104330.66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107604.99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9">
        <v>200.06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109220.16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107604.99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107604.99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32877.800000000003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9">
        <v>2490.7399999999998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33259.81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32877.800000000003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32877.800000000003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9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2022-03-31T12:13:57Z</dcterms:modified>
</cp:coreProperties>
</file>