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99" i="1"/>
  <c r="G94" i="1"/>
  <c r="D94" i="1"/>
  <c r="K94" i="1"/>
  <c r="A116" i="1" l="1"/>
  <c r="A111" i="1"/>
  <c r="A105" i="1"/>
  <c r="F110" i="1"/>
  <c r="A113" i="1"/>
  <c r="A117" i="1"/>
  <c r="A119" i="1"/>
  <c r="F134" i="1"/>
  <c r="A118" i="1"/>
  <c r="A122" i="1"/>
  <c r="A141" i="1"/>
  <c r="A100" i="1"/>
  <c r="A95" i="1"/>
  <c r="A94" i="1"/>
  <c r="A96" i="1"/>
  <c r="F118" i="1"/>
  <c r="A123" i="1"/>
  <c r="A137" i="1"/>
  <c r="A121" i="1"/>
  <c r="A125" i="1"/>
  <c r="A138" i="1"/>
  <c r="A107" i="1"/>
  <c r="A134" i="1"/>
  <c r="A135" i="1"/>
  <c r="A139" i="1"/>
  <c r="A106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6" i="1" l="1"/>
  <c r="F168" i="1"/>
  <c r="F187" i="1"/>
  <c r="F167" i="1"/>
  <c r="H179" i="1"/>
  <c r="H170" i="1"/>
  <c r="H167" i="1"/>
  <c r="H165" i="1"/>
  <c r="F186" i="1"/>
  <c r="F178" i="1"/>
  <c r="H184" i="1"/>
  <c r="H172" i="1"/>
  <c r="F177" i="1"/>
  <c r="F172" i="1"/>
  <c r="F165" i="1"/>
  <c r="F173" i="1"/>
  <c r="H186" i="1"/>
  <c r="H177" i="1"/>
  <c r="F179" i="1"/>
  <c r="F170" i="1"/>
  <c r="H168" i="1"/>
  <c r="F176" i="1"/>
  <c r="H173" i="1"/>
  <c r="F180" i="1"/>
  <c r="H187" i="1"/>
  <c r="H164" i="1"/>
  <c r="F181" i="1"/>
  <c r="F175" i="1"/>
  <c r="H178" i="1"/>
  <c r="H166" i="1"/>
  <c r="F184" i="1"/>
  <c r="F182" i="1"/>
  <c r="H169" i="1"/>
  <c r="F169" i="1"/>
  <c r="F171" i="1"/>
  <c r="H171" i="1"/>
  <c r="H185" i="1"/>
  <c r="H181" i="1"/>
  <c r="F166" i="1"/>
  <c r="F185" i="1"/>
  <c r="F164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<sst xmlns="http://schemas.openxmlformats.org/spreadsheetml/2006/main" count="558" uniqueCount="204">
  <si>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</si>
  <si>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</si>
  <si>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</si>
  <si>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</si>
  <si>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</si>
  <si>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</si>
  <si>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</si>
  <si>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</si>
  <si>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</si>
  <si>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</si>
  <si>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</si>
  <si>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</si>
  <si>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</si>
  <si>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</si>
  <si>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</si>
  <si>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</si>
  <si>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</si>
  <si>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</si>
  <si>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</si>
  <si>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</si>
  <si>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</si>
  <si>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</si>
  <si>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</si>
  <si>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</si>
  <si>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</si>
  <si>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</si>
  <si>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</si>
  <si>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</si>
  <si>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</si>
  <si>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</si>
  <si>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</si>
  <si>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</si>
  <si>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</si>
  <si>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</si>
  <si>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</si>
  <si>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</si>
  <si>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</si>
  <si>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</si>
  <si>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</si>
  <si>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</si>
  <si>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</si>
  <si>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</si>
  <si>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</si>
  <si>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</si>
  <si>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</si>
  <si>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</si>
  <si>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</si>
  <si>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</si>
  <si>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</si>
  <si>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</si>
  <si>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</si>
  <si>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</si>
  <si>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</si>
  <si>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</si>
  <si>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</si>
  <si>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</si>
  <si>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</si>
  <si>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</si>
  <si>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</si>
  <si>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</si>
  <si>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</si>
  <si>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</si>
  <si>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</si>
  <si>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</si>
  <si>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</si>
  <si>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</si>
  <si>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</si>
  <si>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</si>
  <si>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</si>
  <si>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</si>
  <si>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</si>
  <si>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</si>
  <si>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</si>
  <si>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</si>
  <si>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</si>
  <si>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</si>
  <si>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</si>
  <si>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</si>
  <si>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</si>
  <si>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</si>
  <si>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</si>
  <si>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</si>
  <si>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</si>
  <si>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</si>
  <si>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</si>
  <si>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</si>
  <si>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</si>
  <si>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</si>
  <si>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</si>
  <si>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</si>
  <si>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</si>
  <si>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</si>
  <si>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</si>
  <si>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</si>
  <si>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</si>
  <si>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</si>
  <si>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</si>
  <si>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</si>
  <si>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</si>
  <si>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</si>
  <si>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</si>
  <si>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</si>
  <si>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</si>
  <si>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</si>
  <si>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</si>
  <si>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</si>
  <si>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</si>
  <si>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</si>
  <si>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</si>
  <si>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</si>
  <si>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</si>
  <si>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</si>
  <si>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</si>
  <si>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</si>
  <si>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</si>
  <si>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</si>
  <si>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</si>
  <si>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</si>
  <si>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</si>
  <si>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</si>
  <si>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</si>
  <si>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</si>
  <si>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</si>
  <si>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</si>
  <si>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</si>
  <si>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</si>
  <si>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</si>
  <si>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</si>
  <si>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</si>
  <si>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</si>
  <si>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</si>
  <si>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</si>
  <si>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</si>
  <si>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</si>
  <si>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</si>
  <si>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</si>
  <si>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</si>
  <si>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</si>
  <si>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</si>
  <si>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</si>
  <si>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</si>
  <si>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</si>
  <si>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</si>
  <si>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</si>
  <si>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</si>
  <si>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</si>
  <si>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</si>
  <si>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</si>
  <si>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</si>
  <si>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</si>
  <si>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</si>
  <si>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</si>
  <si>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</si>
  <si>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</si>
  <si>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</si>
  <si>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</si>
  <si>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</si>
  <si>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</si>
  <si>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</si>
  <si>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</si>
  <si>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</si>
  <si>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</si>
  <si>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</si>
  <si>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</si>
  <si>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</si>
  <si>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</si>
  <si>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</si>
  <si>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</si>
  <si>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</si>
  <si>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</si>
  <si>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</si>
  <si>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</si>
  <si>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</si>
  <si>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</si>
  <si>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95</t>
  </si>
  <si>
    <t>ежемесячно</t>
  </si>
  <si>
    <t>площадь дома</t>
  </si>
  <si>
    <t>Отчет об исполнении договора управления многоквартирного дома 
Березовый, 95 в части текущего ремонта</t>
  </si>
  <si>
    <t>Техническое обслуживание охранной сигнализации.</t>
  </si>
  <si>
    <t>разово</t>
  </si>
  <si>
    <t>Изготовление и установка газонного ограждения.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</si>
  <si>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</si>
  <si>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</si>
  <si>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</si>
  <si>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</si>
  <si>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</si>
  <si>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АВР 1/21 от 04.06.2021, Решение, счет №36 от 09.11.2020</t>
  </si>
  <si>
    <t>Ремонт прибора учета тепловой энергии.</t>
  </si>
  <si>
    <t xml:space="preserve">Замена уплотнительных прокладок и втулок на теплообменнике ГВС. </t>
  </si>
  <si>
    <t>АВР 2/21 от 28.07.2021</t>
  </si>
  <si>
    <t>Приобретение и установка информационного стенда на детскую площадку.</t>
  </si>
  <si>
    <t>АВР 3/21 от 29.11.2021, Решение</t>
  </si>
  <si>
    <t>АВР 4/21 от 29.11.2021, акт №300 от 27.10.2021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</si>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</sst>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28" fillId="0" borderId="0"/>
    <xf numFmtId="0" fontId="28" fillId="0" borderId="0"/>
    <xf numFmtId="0" fontId="11" fillId="0" borderId="0"/>
    <xf numFmtId="0" fontId="7" fillId="0" borderId="0"/>
    <xf numFmtId="0" fontId="3" fillId="0" borderId="0"/>
  </cellStyleXfs>
  <cellXfs count="17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0" fontId="10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27" fillId="0" borderId="0" xfId="9" applyFont="1" applyFill="1" applyBorder="1" applyAlignment="1">
      <alignment horizontal="center"/>
    </xf>
    <xf numFmtId="4" fontId="27" fillId="0" borderId="0" xfId="9" applyNumberFormat="1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0" fontId="10" fillId="0" borderId="0" xfId="8" applyFont="1" applyFill="1" applyBorder="1" applyAlignment="1"/>
    <xf numFmtId="0" fontId="8" fillId="0" borderId="0" xfId="4" applyFont="1" applyFill="1" applyBorder="1" applyAlignment="1">
      <alignment horizontal="center"/>
    </xf>
    <xf numFmtId="0" fontId="6" fillId="0" borderId="0" xfId="8" applyFont="1" applyFill="1" applyBorder="1" applyAlignment="1"/>
    <xf numFmtId="0" fontId="8" fillId="0" borderId="0" xfId="8" applyFon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5" applyFont="1" applyFill="1" applyBorder="1" applyAlignment="1"/>
    <xf numFmtId="0" fontId="13" fillId="0" borderId="0" xfId="5" applyFill="1" applyBorder="1" applyAlignment="1">
      <alignment horizontal="center"/>
    </xf>
    <xf numFmtId="0" fontId="13" fillId="0" borderId="0" xfId="5" applyFill="1" applyBorder="1" applyAlignment="1">
      <alignment horizontal="center" vertical="center"/>
    </xf>
    <xf numFmtId="4" fontId="13" fillId="0" borderId="0" xfId="5" applyNumberFormat="1" applyFill="1" applyBorder="1" applyAlignment="1"/>
    <xf numFmtId="4" fontId="0" fillId="0" borderId="0" xfId="0" applyNumberFormat="1" applyBorder="1" applyAlignment="1">
      <alignment horizontal="center"/>
    </xf>
    <xf numFmtId="4" fontId="29" fillId="3" borderId="0" xfId="10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5 2" xfId="10"/>
    <cellStyle name="Обычный 3" xfId="2"/>
    <cellStyle name="Обычный 3 2" xfId="7"/>
    <cellStyle name="Обычный 3 3" xfId="6"/>
    <cellStyle name="Обычный 4" xfId="4"/>
    <cellStyle name="Обычный 4 2" xfId="9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0" sqref="K10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0"/>
      <c r="L8" s="166"/>
      <c r="M8" s="110"/>
      <c r="N8" s="110"/>
      <c r="O8" s="71" t="s">
        <v>80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0"/>
      <c r="L9" s="166"/>
      <c r="M9" s="110"/>
      <c r="N9" s="110"/>
      <c r="O9" s="71" t="s">
        <v>81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61492.89</v>
      </c>
      <c r="K10" s="110"/>
      <c r="L10" s="166"/>
      <c r="M10" s="110"/>
      <c r="N10" s="110"/>
      <c r="O10" s="71" t="s">
        <v>82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225840.97</v>
      </c>
      <c r="K11" s="110"/>
      <c r="L11" s="166"/>
      <c r="M11" s="110"/>
      <c r="N11" s="110"/>
      <c r="O11" s="71" t="s">
        <v>83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151899.73000000001</v>
      </c>
      <c r="K12" s="110"/>
      <c r="L12" s="166"/>
      <c r="M12" s="110"/>
      <c r="N12" s="110"/>
      <c r="O12" s="71" t="s">
        <v>84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73941.239999999991</v>
      </c>
      <c r="K13" s="110"/>
      <c r="L13" s="166"/>
      <c r="M13" s="110"/>
      <c r="N13" s="110"/>
      <c r="O13" s="71" t="s">
        <v>85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0"/>
      <c r="L14" s="166"/>
      <c r="M14" s="110"/>
      <c r="N14" s="110"/>
      <c r="O14" s="71" t="s">
        <v>86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214082.34</v>
      </c>
      <c r="K15" s="110"/>
      <c r="L15" s="166"/>
      <c r="M15" s="110"/>
      <c r="N15" s="110"/>
      <c r="O15" s="71" t="s">
        <v>87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214082.34</v>
      </c>
      <c r="K16" s="110"/>
      <c r="L16" s="166"/>
      <c r="M16" s="110"/>
      <c r="N16" s="110"/>
      <c r="O16" s="71" t="s">
        <v>88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0"/>
      <c r="L17" s="166"/>
      <c r="M17" s="110"/>
      <c r="N17" s="110"/>
      <c r="O17" s="71" t="s">
        <v>89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0"/>
      <c r="L18" s="166"/>
      <c r="M18" s="110"/>
      <c r="N18" s="110"/>
      <c r="O18" s="71" t="s">
        <v>90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0"/>
      <c r="L19" s="166"/>
      <c r="M19" s="110"/>
      <c r="N19" s="110"/>
      <c r="O19" s="71" t="s">
        <v>91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0"/>
      <c r="L20" s="166"/>
      <c r="M20" s="110"/>
      <c r="N20" s="110"/>
      <c r="O20" s="71" t="s">
        <v>92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214082.34</v>
      </c>
      <c r="K21" s="110"/>
      <c r="L21" s="166"/>
      <c r="M21" s="110"/>
      <c r="N21" s="110"/>
      <c r="O21" s="71" t="s">
        <v>93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0"/>
      <c r="L22" s="166"/>
      <c r="M22" s="110"/>
      <c r="N22" s="110"/>
      <c r="O22" s="71" t="s">
        <v>94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0"/>
      <c r="L23" s="166"/>
      <c r="M23" s="110"/>
      <c r="N23" s="110"/>
      <c r="O23" s="71" t="s">
        <v>95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73251.51999999999</v>
      </c>
      <c r="K24" s="110"/>
      <c r="L24" s="166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0"/>
      <c r="L27" s="16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20893.439999999999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6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47349.479999999996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67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30119.159999999996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6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16280.64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6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6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6783.5999999999995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6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27948.48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6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Коммунальные ресурсы на содержание общего имущества</v>
      </c>
      <c r="B35" s="150"/>
      <c r="C35" s="150"/>
      <c r="D35" s="150"/>
      <c r="E35" s="150"/>
      <c r="F35" s="155">
        <f>VLOOKUP(A35,ПТО!$A$39:$D$53,2,FALSE)</f>
        <v>25226.039699999998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67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0"/>
      <c r="L36" s="167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6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6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6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6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6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6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обслуживание охранной сигнализации.</v>
      </c>
      <c r="B43" s="150"/>
      <c r="C43" s="150"/>
      <c r="D43" s="150"/>
      <c r="E43" s="150"/>
      <c r="F43" s="155">
        <f>VLOOKUP(A43,ПТО!$A$2:$D$31,4,FALSE)</f>
        <v>5400</v>
      </c>
      <c r="G43" s="155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0"/>
      <c r="L43" s="167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0" t="str">
        <f>ПТО!A3</f>
        <v>Изготовление и установка газонного ограждения.</v>
      </c>
      <c r="B44" s="150"/>
      <c r="C44" s="150"/>
      <c r="D44" s="150"/>
      <c r="E44" s="150"/>
      <c r="F44" s="155">
        <f>VLOOKUP(A44,ПТО!$A$2:$D$31,4,FALSE)</f>
        <v>52176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0"/>
      <c r="L44" s="167"/>
      <c r="M44" s="117"/>
      <c r="N44" s="110"/>
      <c r="O44" s="23" t="str">
        <f t="shared" si="1"/>
        <v>Изготовление и установка газонного ограждения.</v>
      </c>
      <c r="R44" s="22" t="s">
        <v>72</v>
      </c>
    </row>
    <row r="45" spans="1:18" ht="51" customHeight="1" outlineLevel="1">
      <c r="A45" s="150" t="str">
        <f>ПТО!A4</f>
        <v xml:space="preserve">Замена уплотнительных прокладок и втулок на теплообменнике ГВС. </v>
      </c>
      <c r="B45" s="150"/>
      <c r="C45" s="150"/>
      <c r="D45" s="150"/>
      <c r="E45" s="150"/>
      <c r="F45" s="155">
        <f>VLOOKUP(A45,ПТО!$A$2:$D$31,4,FALSE)</f>
        <v>10770.06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67"/>
      <c r="M45" s="117"/>
      <c r="N45" s="110"/>
      <c r="O45" s="23" t="str">
        <f t="shared" si="1"/>
        <v xml:space="preserve">Замена уплотнительных прокладок и втулок на теплообменнике ГВС. </v>
      </c>
      <c r="R45" s="22" t="s">
        <v>72</v>
      </c>
    </row>
    <row r="46" spans="1:18" ht="51" customHeight="1" outlineLevel="1">
      <c r="A46" s="150" t="str">
        <f>ПТО!A5</f>
        <v>Приобретение и установка информационного стенда на детскую площадку.</v>
      </c>
      <c r="B46" s="150"/>
      <c r="C46" s="150"/>
      <c r="D46" s="150"/>
      <c r="E46" s="150"/>
      <c r="F46" s="155">
        <f>VLOOKUP(A46,ПТО!$A$2:$D$31,4,FALSE)</f>
        <v>542.4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0"/>
      <c r="L46" s="167"/>
      <c r="M46" s="117"/>
      <c r="N46" s="110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0" t="str">
        <f>ПТО!A6</f>
        <v>Ремонт прибора учета тепловой энергии.</v>
      </c>
      <c r="B47" s="150"/>
      <c r="C47" s="150"/>
      <c r="D47" s="150"/>
      <c r="E47" s="150"/>
      <c r="F47" s="155">
        <f>VLOOKUP(A47,ПТО!$A$2:$D$31,4,FALSE)</f>
        <v>775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0"/>
      <c r="L47" s="167"/>
      <c r="M47" s="117"/>
      <c r="N47" s="110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50" t="str">
        <f>ПТО!A7</f>
        <v>Перерасчет по итогам 2021 года.</v>
      </c>
      <c r="B48" s="150"/>
      <c r="C48" s="150"/>
      <c r="D48" s="150"/>
      <c r="E48" s="150"/>
      <c r="F48" s="155">
        <f>VLOOKUP(A48,ПТО!$A$2:$D$31,4,FALSE)</f>
        <v>20694.14</v>
      </c>
      <c r="G48" s="155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10"/>
      <c r="L48" s="167"/>
      <c r="M48" s="117"/>
      <c r="N48" s="110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0"/>
      <c r="L49" s="167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0"/>
      <c r="L50" s="167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6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6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6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6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6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6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6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6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6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6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6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6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6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6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6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6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6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6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6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6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7"/>
      <c r="L71" s="16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6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0"/>
      <c r="L75" s="170"/>
      <c r="M75" s="110"/>
      <c r="N75" s="110"/>
      <c r="O75" s="71" t="s">
        <v>97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0"/>
      <c r="L76" s="170"/>
      <c r="M76" s="110"/>
      <c r="N76" s="110"/>
      <c r="O76" s="71" t="s">
        <v>98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0"/>
      <c r="L77" s="170"/>
      <c r="M77" s="110"/>
      <c r="N77" s="110"/>
      <c r="O77" s="71" t="s">
        <v>99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8">
        <f>VLOOKUP(O78,АО,3,FALSE)</f>
        <v>0</v>
      </c>
      <c r="K78" s="110"/>
      <c r="L78" s="170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0"/>
      <c r="L81" s="156"/>
      <c r="M81" s="110"/>
      <c r="N81" s="110"/>
      <c r="O81" s="71" t="s">
        <v>101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0"/>
      <c r="L82" s="156"/>
      <c r="M82" s="110"/>
      <c r="N82" s="110"/>
      <c r="O82" s="71" t="s">
        <v>102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35419.85</v>
      </c>
      <c r="K83" s="110"/>
      <c r="L83" s="156"/>
      <c r="M83" s="110"/>
      <c r="N83" s="110"/>
      <c r="O83" s="71" t="s">
        <v>103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0"/>
      <c r="L84" s="156"/>
      <c r="M84" s="110"/>
      <c r="N84" s="110"/>
      <c r="O84" s="71" t="s">
        <v>104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0"/>
      <c r="L85" s="156"/>
      <c r="M85" s="110"/>
      <c r="N85" s="110"/>
      <c r="O85" s="71" t="s">
        <v>105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67623.64</v>
      </c>
      <c r="K86" s="110"/>
      <c r="L86" s="156"/>
      <c r="M86" s="110"/>
      <c r="N86" s="110"/>
      <c r="O86" s="71" t="s">
        <v>106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0"/>
      <c r="L87" s="156"/>
      <c r="M87" s="110"/>
      <c r="N87" s="110"/>
      <c r="O87" s="71" t="s">
        <v>107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0"/>
      <c r="L88" s="156"/>
      <c r="M88" s="110"/>
      <c r="N88" s="110"/>
      <c r="O88" s="71" t="s">
        <v>108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0"/>
      <c r="L89" s="156"/>
      <c r="M89" s="110"/>
      <c r="N89" s="110"/>
      <c r="O89" s="71" t="s">
        <v>109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0"/>
      <c r="L90" s="156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0"/>
      <c r="L93" s="110"/>
      <c r="M93" s="110"/>
      <c r="N93" s="110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100273.74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83561.45</v>
      </c>
      <c r="L95" s="157"/>
      <c r="O95" s="1" t="s">
        <v>111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93243.199999999997</v>
      </c>
      <c r="L96" s="157"/>
      <c r="O96" s="1" t="s">
        <v>112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7030.5400000000081</v>
      </c>
      <c r="L97" s="157"/>
      <c r="O97" s="1" t="s">
        <v>113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100273.74</v>
      </c>
      <c r="L98" s="157"/>
      <c r="O98" s="1" t="s">
        <v>114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100273.74</v>
      </c>
      <c r="L99" s="157"/>
      <c r="O99" s="1" t="s">
        <v>115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116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117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35565.74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2694.37</v>
      </c>
      <c r="L103" s="157"/>
      <c r="O103" s="1" t="s">
        <v>120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29038.39</v>
      </c>
      <c r="L104" s="157"/>
      <c r="O104" s="1" t="s">
        <v>121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6527.3499999999985</v>
      </c>
      <c r="L105" s="157"/>
      <c r="O105" s="1" t="s">
        <v>122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35565.74</v>
      </c>
      <c r="L106" s="157"/>
      <c r="O106" s="1" t="s">
        <v>123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35565.74</v>
      </c>
      <c r="L107" s="157"/>
      <c r="O107" s="1" t="s">
        <v>124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125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126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70356.52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4386.32</v>
      </c>
      <c r="L111" s="157"/>
      <c r="O111" s="1" t="s">
        <v>128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56133.25</v>
      </c>
      <c r="L112" s="157"/>
      <c r="O112" s="1" t="s">
        <v>129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14223.270000000004</v>
      </c>
      <c r="L113" s="157"/>
      <c r="O113" s="1" t="s">
        <v>130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70356.52</v>
      </c>
      <c r="L114" s="157"/>
      <c r="O114" s="1" t="s">
        <v>131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70356.52</v>
      </c>
      <c r="L115" s="157"/>
      <c r="O115" s="1" t="s">
        <v>132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133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134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8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21954.12</v>
      </c>
      <c r="H126" s="153"/>
      <c r="I126" s="153"/>
      <c r="J126" s="153"/>
      <c r="L126" s="48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1663.19</v>
      </c>
      <c r="L127" s="48"/>
      <c r="O127" s="1" t="s">
        <v>144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17531.490000000002</v>
      </c>
      <c r="L128" s="48"/>
      <c r="O128" s="1" t="s">
        <v>145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4422.6299999999974</v>
      </c>
      <c r="L129" s="48"/>
      <c r="O129" s="1" t="s">
        <v>146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21954.12</v>
      </c>
      <c r="L130" s="48"/>
      <c r="O130" s="1" t="s">
        <v>147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21954.12</v>
      </c>
      <c r="L131" s="48"/>
      <c r="O131" s="1" t="s">
        <v>148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168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2</v>
      </c>
      <c r="L145" s="15"/>
      <c r="O145" t="s">
        <v>169</v>
      </c>
    </row>
    <row r="146" spans="1:15" ht="30" customHeight="1" outlineLevel="1">
      <c r="A146" s="148" t="s">
        <v>171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44560.65</v>
      </c>
      <c r="O146" t="s">
        <v>170</v>
      </c>
    </row>
    <row r="149" spans="1:15" ht="52.5" customHeight="1">
      <c r="A149" s="173" t="s">
        <v>177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181</v>
      </c>
      <c r="B154" s="175"/>
      <c r="C154" s="175"/>
      <c r="D154" s="175"/>
      <c r="E154" s="27">
        <f>ПТО!G1</f>
        <v>-16416.36</v>
      </c>
    </row>
    <row r="155" spans="1:15" ht="34.5" customHeight="1">
      <c r="A155" s="174" t="s">
        <v>185</v>
      </c>
      <c r="B155" s="174"/>
      <c r="C155" s="174"/>
      <c r="D155" s="174"/>
      <c r="E155" s="28">
        <f>J13</f>
        <v>73941.239999999991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обслуживание охранной сигнализации.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5400</v>
      </c>
      <c r="G158" s="155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0" t="str">
        <f t="shared" si="14"/>
        <v>Изготовление и установка газонного ограждения.</v>
      </c>
      <c r="B159" s="150"/>
      <c r="C159" s="150"/>
      <c r="D159" s="150"/>
      <c r="E159" s="150"/>
      <c r="F159" s="155">
        <f t="shared" si="15"/>
        <v>52176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Изготовление и установка газонного ограждения.</v>
      </c>
    </row>
    <row r="160" spans="1:15" ht="28.5" customHeight="1">
      <c r="A160" s="150" t="str">
        <f t="shared" si="14"/>
        <v xml:space="preserve">Замена уплотнительных прокладок и втулок на теплообменнике ГВС. </v>
      </c>
      <c r="B160" s="150"/>
      <c r="C160" s="150"/>
      <c r="D160" s="150"/>
      <c r="E160" s="150"/>
      <c r="F160" s="155">
        <f t="shared" si="15"/>
        <v>10770.06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 xml:space="preserve">Замена уплотнительных прокладок и втулок на теплообменнике ГВС. </v>
      </c>
    </row>
    <row r="161" spans="1:14" ht="28.5" customHeight="1">
      <c r="A161" s="150" t="str">
        <f>IF(N161&gt;0,N161,0)</f>
        <v>Приобретение и установка информационного стенда на детскую площадку.</v>
      </c>
      <c r="B161" s="150"/>
      <c r="C161" s="150"/>
      <c r="D161" s="150"/>
      <c r="E161" s="150"/>
      <c r="F161" s="155">
        <f t="shared" si="15"/>
        <v>542.4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0" t="str">
        <f t="shared" si="14"/>
        <v>Ремонт прибора учета тепловой энергии.</v>
      </c>
      <c r="B162" s="150"/>
      <c r="C162" s="150"/>
      <c r="D162" s="150"/>
      <c r="E162" s="150"/>
      <c r="F162" s="155">
        <f t="shared" si="15"/>
        <v>775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50" t="str">
        <f t="shared" si="14"/>
        <v>Перерасчет по итогам 2021 года.</v>
      </c>
      <c r="B163" s="150"/>
      <c r="C163" s="150"/>
      <c r="D163" s="150"/>
      <c r="E163" s="150"/>
      <c r="F163" s="155">
        <f t="shared" si="15"/>
        <v>20694.14</v>
      </c>
      <c r="G163" s="155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75" t="s">
        <v>184</v>
      </c>
      <c r="B190" s="175"/>
      <c r="C190" s="175"/>
      <c r="D190" s="175"/>
      <c r="E190" s="27">
        <f>SUM(F158:G187)</f>
        <v>90357.599999999991</v>
      </c>
    </row>
    <row r="191" spans="1:14" ht="51.75" customHeight="1">
      <c r="A191" s="175" t="s">
        <v>183</v>
      </c>
      <c r="B191" s="175"/>
      <c r="C191" s="175"/>
      <c r="D191" s="175"/>
      <c r="E191" s="27">
        <f>E190+E154-E155</f>
        <v>0</v>
      </c>
    </row>
    <row r="192" spans="1:14">
      <c r="A192" s="105" t="s">
        <v>172</v>
      </c>
    </row>
    <row r="193" spans="1:10" ht="62.25" customHeight="1">
      <c r="A193" s="149" t="s">
        <v>182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 hidden="1">
      <c r="A194" s="147">
        <f>ПТО!F12</f>
        <v>0</v>
      </c>
      <c r="B194" s="147"/>
      <c r="C194" s="147"/>
      <c r="D194" s="147"/>
      <c r="E194" s="147"/>
      <c r="F194" s="147"/>
      <c r="G194" s="147"/>
      <c r="H194" s="50">
        <f>ПТО!G12</f>
        <v>0</v>
      </c>
      <c r="I194" s="51" t="s">
        <v>73</v>
      </c>
    </row>
    <row r="195" spans="1:10" ht="18.75" hidden="1" customHeight="1">
      <c r="A195" s="147">
        <f>ПТО!F13</f>
        <v>0</v>
      </c>
      <c r="B195" s="147"/>
      <c r="C195" s="147"/>
      <c r="D195" s="147"/>
      <c r="E195" s="147"/>
      <c r="F195" s="147"/>
      <c r="G195" s="147"/>
      <c r="H195" s="50">
        <f>ПТО!G13</f>
        <v>0</v>
      </c>
      <c r="I195" s="51" t="s">
        <v>73</v>
      </c>
    </row>
    <row r="196" spans="1:10" ht="18.75" hidden="1" customHeight="1">
      <c r="A196" s="147">
        <f>ПТО!F14</f>
        <v>0</v>
      </c>
      <c r="B196" s="147"/>
      <c r="C196" s="147"/>
      <c r="D196" s="147"/>
      <c r="E196" s="147"/>
      <c r="F196" s="147"/>
      <c r="G196" s="147"/>
      <c r="H196" s="50">
        <f>ПТО!G14</f>
        <v>0</v>
      </c>
      <c r="I196" s="51" t="s">
        <v>73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50">
        <f>ПТО!G15</f>
        <v>0</v>
      </c>
      <c r="I197" s="51" t="s">
        <v>73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0">
        <f>ПТО!G16</f>
        <v>0</v>
      </c>
      <c r="I198" s="53" t="s">
        <v>73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0">
        <f>ПТО!G17</f>
        <v>0</v>
      </c>
      <c r="I199" s="51" t="s">
        <v>73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0">
        <f>ПТО!G18</f>
        <v>0</v>
      </c>
      <c r="I200" s="51" t="s">
        <v>73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0">
        <f>ПТО!G19</f>
        <v>0</v>
      </c>
      <c r="I201" s="51" t="s">
        <v>73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0">
        <f>ПТО!G20</f>
        <v>0</v>
      </c>
      <c r="I202" s="51" t="s">
        <v>73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0">
        <f>ПТО!G21</f>
        <v>0</v>
      </c>
      <c r="I203" s="51" t="s">
        <v>73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0">
        <f>ПТО!G22</f>
        <v>0</v>
      </c>
      <c r="I204" s="51" t="s">
        <v>73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0">
        <f>ПТО!G23</f>
        <v>0</v>
      </c>
      <c r="I205" s="51" t="s">
        <v>73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0">
        <f>ПТО!G24</f>
        <v>0</v>
      </c>
      <c r="I206" s="51" t="s">
        <v>73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0">
        <f>ПТО!G25</f>
        <v>0</v>
      </c>
      <c r="I207" s="51" t="s">
        <v>73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0">
        <f>ПТО!G26</f>
        <v>0</v>
      </c>
      <c r="I208" s="51" t="s">
        <v>73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0">
        <f>ПТО!G27</f>
        <v>0</v>
      </c>
      <c r="I209" s="51" t="s">
        <v>73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0">
        <f>ПТО!G28</f>
        <v>0</v>
      </c>
      <c r="I210" s="51" t="s">
        <v>73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0">
        <f>ПТО!G29</f>
        <v>0</v>
      </c>
      <c r="I211" s="51" t="s">
        <v>73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0">
        <f>ПТО!G30</f>
        <v>0</v>
      </c>
      <c r="I212" s="51" t="s">
        <v>73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7RuQfKtbIf5JXbAz5Ntp8rFX1vJ8ZR3dPkbvKSR0KPQS6OPxh1un53CEit+OaGNt2J+19knYJp8UI0CxPN9uaQ==" saltValue="2G8rU/O7Hdb2gCIQuANzs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02">
        <f>-16416.36</f>
        <v>-16416.36</v>
      </c>
    </row>
    <row r="2" spans="1:12" ht="18.75" customHeight="1">
      <c r="A2" s="137" t="s">
        <v>178</v>
      </c>
      <c r="B2" s="138" t="s">
        <v>175</v>
      </c>
      <c r="C2" s="139">
        <v>12</v>
      </c>
      <c r="D2" s="140">
        <v>5400</v>
      </c>
      <c r="E2" s="31" t="s">
        <v>193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180</v>
      </c>
      <c r="B3" s="133" t="s">
        <v>179</v>
      </c>
      <c r="C3" s="43">
        <v>1</v>
      </c>
      <c r="D3" s="47">
        <v>52176</v>
      </c>
      <c r="E3" s="45" t="s">
        <v>186</v>
      </c>
      <c r="F3" s="30"/>
      <c r="G3" s="30"/>
      <c r="L3" s="33" t="str">
        <f t="shared" si="0"/>
        <v>ТР</v>
      </c>
    </row>
    <row r="4" spans="1:12" ht="18.75" customHeight="1">
      <c r="A4" s="45" t="s">
        <v>188</v>
      </c>
      <c r="B4" s="43" t="s">
        <v>179</v>
      </c>
      <c r="C4" s="43">
        <v>1</v>
      </c>
      <c r="D4" s="44">
        <v>10770.06</v>
      </c>
      <c r="E4" s="45" t="s">
        <v>189</v>
      </c>
      <c r="F4" s="30"/>
      <c r="G4" s="30"/>
      <c r="L4" s="33" t="str">
        <f t="shared" si="0"/>
        <v>ТР</v>
      </c>
    </row>
    <row r="5" spans="1:12" ht="18.75" customHeight="1">
      <c r="A5" s="134" t="s">
        <v>190</v>
      </c>
      <c r="B5" s="135" t="s">
        <v>179</v>
      </c>
      <c r="C5" s="136">
        <v>1</v>
      </c>
      <c r="D5" s="44">
        <v>542.4</v>
      </c>
      <c r="E5" s="45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187</v>
      </c>
      <c r="B6" s="43" t="s">
        <v>179</v>
      </c>
      <c r="C6" s="43">
        <v>1</v>
      </c>
      <c r="D6" s="44">
        <v>775</v>
      </c>
      <c r="E6" s="45" t="s">
        <v>192</v>
      </c>
      <c r="F6" s="45"/>
      <c r="G6" s="45"/>
      <c r="K6" s="47"/>
      <c r="L6" s="33" t="str">
        <f t="shared" si="0"/>
        <v>ТР</v>
      </c>
    </row>
    <row r="7" spans="1:12" ht="18.75" customHeight="1">
      <c r="A7" s="146" t="s">
        <v>203</v>
      </c>
      <c r="B7" s="145" t="s">
        <v>179</v>
      </c>
      <c r="C7" s="43">
        <v>1</v>
      </c>
      <c r="D7" s="44">
        <v>20694.14</v>
      </c>
      <c r="E7" s="45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45"/>
      <c r="B8" s="122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123"/>
      <c r="B9" s="124"/>
      <c r="C9" s="125"/>
      <c r="D9" s="126"/>
      <c r="E9" s="127"/>
      <c r="F9" s="45"/>
      <c r="G9" s="45"/>
      <c r="K9" s="44"/>
      <c r="L9" s="33">
        <f t="shared" si="0"/>
        <v>0</v>
      </c>
    </row>
    <row r="10" spans="1:12">
      <c r="A10" s="128"/>
      <c r="B10" s="121"/>
      <c r="C10" s="43"/>
      <c r="D10" s="47"/>
      <c r="E10" s="45"/>
      <c r="L10" s="33">
        <f t="shared" si="0"/>
        <v>0</v>
      </c>
    </row>
    <row r="11" spans="1:12" ht="94.5">
      <c r="A11" s="130"/>
      <c r="B11" s="129"/>
      <c r="C11" s="43"/>
      <c r="D11" s="47"/>
      <c r="E11" s="45"/>
      <c r="F11" s="112" t="s">
        <v>182</v>
      </c>
      <c r="G11" s="112"/>
      <c r="L11" s="33">
        <f t="shared" si="0"/>
        <v>0</v>
      </c>
    </row>
    <row r="12" spans="1:12" ht="15.75">
      <c r="A12" s="131"/>
      <c r="B12" s="129"/>
      <c r="C12" s="43"/>
      <c r="D12" s="47"/>
      <c r="E12" s="45"/>
      <c r="F12" s="113"/>
      <c r="G12" s="114"/>
      <c r="L12" s="33">
        <f t="shared" si="0"/>
        <v>0</v>
      </c>
    </row>
    <row r="13" spans="1:12" ht="15.75">
      <c r="A13" s="132"/>
      <c r="B13" s="133"/>
      <c r="C13" s="43"/>
      <c r="D13" s="47"/>
      <c r="E13" s="45"/>
      <c r="F13" s="113"/>
      <c r="G13" s="114"/>
      <c r="L13" s="33">
        <f t="shared" si="0"/>
        <v>0</v>
      </c>
    </row>
    <row r="14" spans="1:12" ht="15.75">
      <c r="A14" s="30"/>
      <c r="F14" s="119"/>
      <c r="G14" s="120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20893.439999999999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20893.439999999999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47349.479999999996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47349.479999999996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30119.159999999996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30119.159999999996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16280.64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16280.64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6783.5999999999995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6783.5999999999995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27948.48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27948.48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194</v>
      </c>
      <c r="B46" s="141">
        <f>(E46*G52*F54*6+E46*G52*G54*6)+(F46*G58*F60*6+F46*G58*G60*6)+(F46*G62*F64*6+F46*G62*G64*6)</f>
        <v>25226.039699999998</v>
      </c>
      <c r="C46" s="142" t="s">
        <v>68</v>
      </c>
      <c r="D46" s="49">
        <v>12</v>
      </c>
      <c r="E46" s="141">
        <v>592.70000000000005</v>
      </c>
      <c r="F46" s="141">
        <v>147.80000000000001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25226.039699999998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195</v>
      </c>
      <c r="F51" s="144" t="s">
        <v>196</v>
      </c>
      <c r="G51" s="144" t="s">
        <v>197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1.3122121856181366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198</v>
      </c>
      <c r="G53" s="144" t="s">
        <v>199</v>
      </c>
      <c r="H53" s="144">
        <f>H52*G55</f>
        <v>27.556455897980868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200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11.085000000000001</v>
      </c>
    </row>
    <row r="59" spans="5:16">
      <c r="E59" s="144"/>
      <c r="F59" s="144" t="s">
        <v>198</v>
      </c>
      <c r="G59" s="144" t="s">
        <v>199</v>
      </c>
      <c r="H59" s="144">
        <f>H58/F58</f>
        <v>9.8166843783209362E-3</v>
      </c>
    </row>
    <row r="60" spans="5:16">
      <c r="E60" s="144"/>
      <c r="F60" s="144">
        <v>12.94</v>
      </c>
      <c r="G60" s="144">
        <v>13.45</v>
      </c>
      <c r="H60" s="144">
        <f>H59*G55</f>
        <v>0.20615037194473967</v>
      </c>
    </row>
    <row r="61" spans="5:16">
      <c r="E61" s="144" t="s">
        <v>201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11.085000000000001</v>
      </c>
    </row>
    <row r="63" spans="5:16">
      <c r="E63" s="144"/>
      <c r="F63" s="144" t="s">
        <v>198</v>
      </c>
      <c r="G63" s="144" t="s">
        <v>199</v>
      </c>
      <c r="H63" s="144">
        <f>H62/F62</f>
        <v>9.8166843783209362E-3</v>
      </c>
    </row>
    <row r="64" spans="5:16">
      <c r="E64" s="144"/>
      <c r="F64" s="144">
        <v>15.73</v>
      </c>
      <c r="G64" s="144">
        <v>16.350000000000001</v>
      </c>
      <c r="H64" s="144">
        <f>H63*G55</f>
        <v>0.20615037194473967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1130.5999999999999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61492.89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225840.97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151899.73000000001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73941.239999999991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214082.34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214082.34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214082.34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73251.51999999999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103</v>
      </c>
      <c r="B27" s="76" t="s">
        <v>4</v>
      </c>
      <c r="C27" s="87">
        <v>35419.85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106</v>
      </c>
      <c r="B30" s="76" t="s">
        <v>18</v>
      </c>
      <c r="C30" s="87">
        <v>67623.64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100273.74</v>
      </c>
      <c r="F37" s="95" t="s">
        <v>165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83561.45</v>
      </c>
      <c r="D38" s="95" t="s">
        <v>163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93243.199999999997</v>
      </c>
      <c r="D39" s="95" t="s">
        <v>164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7030.5400000000081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100273.74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100273.74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35565.74</v>
      </c>
      <c r="F45" s="95" t="s">
        <v>165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2694.37</v>
      </c>
      <c r="D46" s="95" t="s">
        <v>166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29038.39</v>
      </c>
      <c r="D47" s="95" t="s">
        <v>164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6527.3499999999985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35565.74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35565.74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70356.52</v>
      </c>
      <c r="F53" s="95" t="s">
        <v>165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4386.32</v>
      </c>
      <c r="D54" s="95" t="s">
        <v>166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56133.25</v>
      </c>
      <c r="D55" s="95" t="s">
        <v>164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14223.270000000004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70356.52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70356.52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21954.12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1663.19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17531.490000000002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4422.6299999999974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21954.12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21954.12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2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44560.65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2022-03-25T08:05:11Z</dcterms:modified>
</cp:coreProperties>
</file>