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G110" i="1"/>
  <c r="F110" i="1"/>
  <c r="J109" i="1"/>
  <c r="J104" i="1"/>
  <c r="J103" i="1"/>
  <c r="A109" i="1"/>
  <c r="G102" i="1"/>
  <c r="F102" i="1"/>
  <c r="J101" i="1"/>
  <c r="J96" i="1"/>
  <c r="J95" i="1"/>
  <c r="A95" i="1"/>
  <c r="G94" i="1"/>
  <c r="K94" i="1"/>
  <c r="A110" i="1" l="1"/>
  <c r="A111" i="1"/>
  <c r="A117" i="1"/>
  <c r="D110" i="1"/>
  <c r="A113" i="1"/>
  <c r="A118" i="1"/>
  <c r="A105" i="1"/>
  <c r="A121" i="1"/>
  <c r="A122" i="1"/>
  <c r="F118" i="1"/>
  <c r="D94" i="1"/>
  <c r="A123" i="1"/>
  <c r="A141" i="1"/>
  <c r="A94" i="1"/>
  <c r="A96" i="1"/>
  <c r="F134" i="1"/>
  <c r="A99" i="1"/>
  <c r="A100" i="1"/>
  <c r="A112" i="1"/>
  <c r="A119" i="1"/>
  <c r="A125" i="1"/>
  <c r="A137" i="1"/>
  <c r="A106" i="1"/>
  <c r="A97" i="1"/>
  <c r="A102" i="1"/>
  <c r="A107" i="1"/>
  <c r="A134" i="1"/>
  <c r="A135" i="1"/>
  <c r="A139" i="1"/>
  <c r="A138" i="1"/>
  <c r="F94" i="1"/>
  <c r="A101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<sst xmlns="http://schemas.openxmlformats.org/spreadsheetml/2006/main" count="552" uniqueCount="202">
  <si>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</si>
  <si>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</si>
  <si>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</si>
  <si>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</si>
  <si>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</si>
  <si>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</si>
  <si>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</si>
  <si>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</si>
  <si>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</si>
  <si>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</si>
  <si>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</si>
  <si>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</si>
  <si>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</si>
  <si>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</si>
  <si>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</si>
  <si>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</si>
  <si>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</si>
  <si>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</si>
  <si>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</si>
  <si>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</si>
  <si>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</si>
  <si>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</si>
  <si>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</si>
  <si>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</si>
  <si>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</si>
  <si>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</si>
  <si>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</si>
  <si>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</si>
  <si>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</si>
  <si>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</si>
  <si>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</si>
  <si>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</si>
  <si>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</si>
  <si>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</si>
  <si>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</si>
  <si>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</si>
  <si>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</si>
  <si>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</si>
  <si>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</si>
  <si>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</si>
  <si>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</si>
  <si>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</si>
  <si>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</si>
  <si>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</si>
  <si>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</si>
  <si>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</si>
  <si>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</si>
  <si>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</si>
  <si>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</si>
  <si>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</si>
  <si>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</si>
  <si>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</si>
  <si>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</si>
  <si>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</si>
  <si>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</si>
  <si>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</si>
  <si>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</si>
  <si>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</si>
  <si>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</si>
  <si>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</si>
  <si>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</si>
  <si>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</si>
  <si>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</si>
  <si>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</si>
  <si>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</si>
  <si>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</si>
  <si>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</si>
  <si>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</si>
  <si>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</si>
  <si>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</si>
  <si>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</si>
  <si>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</si>
  <si>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</si>
  <si>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</si>
  <si>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</si>
  <si>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</si>
  <si>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</si>
  <si>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</si>
  <si>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</si>
  <si>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</si>
  <si>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</si>
  <si>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</si>
  <si>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</si>
  <si>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</si>
  <si>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</si>
  <si>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</si>
  <si>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</si>
  <si>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</si>
  <si>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</si>
  <si>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</si>
  <si>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</si>
  <si>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</si>
  <si>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</si>
  <si>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</si>
  <si>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</si>
  <si>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</si>
  <si>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</si>
  <si>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</si>
  <si>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</si>
  <si>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</si>
  <si>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</si>
  <si>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</si>
  <si>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</si>
  <si>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</si>
  <si>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</si>
  <si>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</si>
  <si>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</si>
  <si>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</si>
  <si>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</si>
  <si>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</si>
  <si>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</si>
  <si>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</si>
  <si>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</si>
  <si>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</si>
  <si>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</si>
  <si>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</si>
  <si>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</si>
  <si>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</si>
  <si>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</si>
  <si>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</si>
  <si>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</si>
  <si>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</si>
  <si>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</si>
  <si>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</si>
  <si>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</si>
  <si>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</si>
  <si>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</si>
  <si>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</si>
  <si>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</si>
  <si>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</si>
  <si>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</si>
  <si>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</si>
  <si>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</si>
  <si>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</si>
  <si>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</si>
  <si>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</si>
  <si>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</si>
  <si>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</si>
  <si>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</si>
  <si>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</si>
  <si>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</si>
  <si>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</si>
  <si>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</si>
  <si>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</si>
  <si>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</si>
  <si>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</si>
  <si>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</si>
  <si>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</si>
  <si>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</si>
  <si>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</si>
  <si>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</si>
  <si>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</si>
  <si>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</si>
  <si>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</si>
  <si>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</si>
  <si>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</si>
  <si>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</si>
  <si>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</si>
  <si>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</si>
  <si>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</si>
  <si>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</si>
  <si>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</si>
  <si>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</si>
  <si>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</si>
  <si>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</si>
  <si>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</si>
  <si>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</si>
  <si>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</si>
  <si>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</si>
  <si>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</si>
  <si>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</si>
  <si>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</si>
  <si>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</si>
  <si>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</si>
  <si>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121</t>
  </si>
  <si>
    <t>Услуги (работы) по управлению многоквартирным домом</t>
  </si>
  <si>
    <t>ежемесячно</t>
  </si>
  <si>
    <t>с 1,01,2016 Т.Р. 3,45</t>
  </si>
  <si>
    <t>площадь дома</t>
  </si>
  <si>
    <t xml:space="preserve">  -  ремонт подъезда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</si>
  <si>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</si>
  <si>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</si>
  <si>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</si>
  <si>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</si>
  <si>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</si>
  <si>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</si>
  <si>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</si>
  <si>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</si>
  <si>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Прочистка междомового колодца канализации</t>
  </si>
  <si>
    <t>разово</t>
  </si>
  <si>
    <t>АВР 1/20 от 27.01.2020</t>
  </si>
  <si>
    <t>Приобретение и установка таблички по пожарной безопасности.</t>
  </si>
  <si>
    <t>Замена прибора учета ХВС.</t>
  </si>
  <si>
    <t>АВР 2/20 от 05.03.2020, счет от 12.03.2020</t>
  </si>
  <si>
    <t>Замена фланцевых втулок на теплообменнике ГВС в ИТП.</t>
  </si>
  <si>
    <t>АВР 3/20 от 10.06.2020</t>
  </si>
  <si>
    <t>АВР 5/20 от 05.08.2020, счет №161 от 21.07.2020</t>
  </si>
  <si>
    <t>Замена прибора учета электрической энергии.</t>
  </si>
  <si>
    <t>АВР 4/20 от 15.07.2020</t>
  </si>
  <si>
    <t>Замена стеклопакета в подъезде.</t>
  </si>
  <si>
    <t>АВР 6/20 от 04.12.2020, счет №1-121 от 16.11.2020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</si>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</sst>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</cellStyleXfs>
  <cellXfs count="17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20" fillId="0" borderId="0" xfId="5" applyNumberFormat="1" applyFont="1" applyFill="1" applyBorder="1" applyAlignment="1"/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6" fillId="0" borderId="0" xfId="5" applyFill="1" applyBorder="1" applyAlignment="1">
      <alignment horizontal="center"/>
    </xf>
    <xf numFmtId="4" fontId="6" fillId="0" borderId="0" xfId="5" applyNumberFormat="1" applyFill="1" applyBorder="1" applyAlignment="1">
      <alignment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4" applyFont="1" applyFill="1" applyBorder="1" applyAlignment="1">
      <alignment horizontal="center"/>
    </xf>
    <xf numFmtId="0" fontId="2" fillId="0" borderId="0" xfId="12" applyFont="1" applyFill="1" applyBorder="1" applyAlignment="1"/>
    <xf numFmtId="0" fontId="2" fillId="0" borderId="0" xfId="12" applyFont="1" applyFill="1" applyBorder="1" applyAlignment="1">
      <alignment horizontal="center"/>
    </xf>
    <xf numFmtId="0" fontId="20" fillId="0" borderId="0" xfId="12" applyFont="1" applyFill="1" applyBorder="1" applyAlignment="1">
      <alignment horizontal="center"/>
    </xf>
    <xf numFmtId="4" fontId="20" fillId="0" borderId="0" xfId="12" applyNumberFormat="1" applyFont="1" applyFill="1" applyBorder="1" applyAlignment="1"/>
    <xf numFmtId="4" fontId="20" fillId="0" borderId="0" xfId="0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3" xfId="2"/>
    <cellStyle name="Обычный 3 2" xfId="11"/>
    <cellStyle name="Обычный 3 3" xfId="10"/>
    <cellStyle name="Обычный 3 4" xfId="9"/>
    <cellStyle name="Обычный 3 5" xfId="8"/>
    <cellStyle name="Обычный 3 6" xfId="7"/>
    <cellStyle name="Обычный 3 7" xfId="6"/>
    <cellStyle name="Обычный 4" xfId="4"/>
    <cellStyle name="Обычный 4 2" xfId="12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0" t="s">
        <v>174</v>
      </c>
      <c r="B2" s="160"/>
      <c r="C2" s="160"/>
      <c r="D2" s="160"/>
      <c r="E2" s="160"/>
      <c r="F2" s="160"/>
      <c r="G2" s="160"/>
      <c r="H2" s="160"/>
      <c r="I2" s="160"/>
      <c r="J2" s="160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0"/>
      <c r="L8" s="161"/>
      <c r="M8" s="110"/>
      <c r="N8" s="110"/>
      <c r="O8" s="71" t="s">
        <v>81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0"/>
      <c r="L9" s="161"/>
      <c r="M9" s="110"/>
      <c r="N9" s="110"/>
      <c r="O9" s="71" t="s">
        <v>82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103450.1</v>
      </c>
      <c r="K10" s="110"/>
      <c r="L10" s="161"/>
      <c r="M10" s="110"/>
      <c r="N10" s="110"/>
      <c r="O10" s="71" t="s">
        <v>83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204291.19000000003</v>
      </c>
      <c r="K11" s="110"/>
      <c r="L11" s="161"/>
      <c r="M11" s="110"/>
      <c r="N11" s="110"/>
      <c r="O11" s="71" t="s">
        <v>84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165751.93000000002</v>
      </c>
      <c r="K12" s="110"/>
      <c r="L12" s="161"/>
      <c r="M12" s="110"/>
      <c r="N12" s="110"/>
      <c r="O12" s="71" t="s">
        <v>85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38539.26</v>
      </c>
      <c r="K13" s="110"/>
      <c r="L13" s="161"/>
      <c r="M13" s="110"/>
      <c r="N13" s="110"/>
      <c r="O13" s="71" t="s">
        <v>86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0"/>
      <c r="L14" s="161"/>
      <c r="M14" s="110"/>
      <c r="N14" s="110"/>
      <c r="O14" s="71" t="s">
        <v>87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194245.46000000002</v>
      </c>
      <c r="K15" s="110"/>
      <c r="L15" s="161"/>
      <c r="M15" s="110"/>
      <c r="N15" s="110"/>
      <c r="O15" s="71" t="s">
        <v>88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194245.46000000002</v>
      </c>
      <c r="K16" s="110"/>
      <c r="L16" s="161"/>
      <c r="M16" s="110"/>
      <c r="N16" s="110"/>
      <c r="O16" s="71" t="s">
        <v>89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0"/>
      <c r="L17" s="161"/>
      <c r="M17" s="110"/>
      <c r="N17" s="110"/>
      <c r="O17" s="71" t="s">
        <v>90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0"/>
      <c r="L18" s="161"/>
      <c r="M18" s="110"/>
      <c r="N18" s="110"/>
      <c r="O18" s="71" t="s">
        <v>91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0"/>
      <c r="L19" s="161"/>
      <c r="M19" s="110"/>
      <c r="N19" s="110"/>
      <c r="O19" s="71" t="s">
        <v>92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0"/>
      <c r="L20" s="161"/>
      <c r="M20" s="110"/>
      <c r="N20" s="110"/>
      <c r="O20" s="71" t="s">
        <v>93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194245.46000000002</v>
      </c>
      <c r="K21" s="110"/>
      <c r="L21" s="161"/>
      <c r="M21" s="110"/>
      <c r="N21" s="110"/>
      <c r="O21" s="71" t="s">
        <v>94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0"/>
      <c r="L22" s="161"/>
      <c r="M22" s="110"/>
      <c r="N22" s="110"/>
      <c r="O22" s="71" t="s">
        <v>95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0"/>
      <c r="L23" s="161"/>
      <c r="M23" s="110"/>
      <c r="N23" s="110"/>
      <c r="O23" s="71" t="s">
        <v>96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113495.83000000002</v>
      </c>
      <c r="K24" s="110"/>
      <c r="L24" s="161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10"/>
      <c r="L27" s="162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27927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0"/>
      <c r="L28" s="162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5" t="str">
        <f>ПТО!A40</f>
        <v>Услуги (работы) по управлению многоквартирным домом</v>
      </c>
      <c r="B29" s="145"/>
      <c r="C29" s="145"/>
      <c r="D29" s="145"/>
      <c r="E29" s="145"/>
      <c r="F29" s="150">
        <f>VLOOKUP(A29,ПТО!$A$39:$D$53,2,FALSE)</f>
        <v>55854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10"/>
      <c r="L29" s="162"/>
      <c r="M29" s="110"/>
      <c r="N29" s="110"/>
      <c r="O29" s="23" t="str">
        <f t="shared" si="1"/>
        <v>Услуги (работы) по управлению многоквартирным домом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50">
        <f>VLOOKUP(A30,ПТО!$A$39:$D$53,2,FALSE)</f>
        <v>29044.080000000002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0"/>
      <c r="L30" s="162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13404.96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0"/>
      <c r="L31" s="162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10"/>
      <c r="L32" s="162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5585.4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0"/>
      <c r="L33" s="162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28597.199999999997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0"/>
      <c r="L34" s="162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5">
        <f>ПТО!A46</f>
        <v>0</v>
      </c>
      <c r="B35" s="145"/>
      <c r="C35" s="145"/>
      <c r="D35" s="145"/>
      <c r="E35" s="145"/>
      <c r="F35" s="150" t="e">
        <f>VLOOKUP(A35,ПТО!$A$39:$D$53,2,FALSE)</f>
        <v>#N/A</v>
      </c>
      <c r="G35" s="150"/>
      <c r="H35" s="42" t="e">
        <f>VLOOKUP(A35,ПТО!$A$39:$D$53,3,FALSE)</f>
        <v>#N/A</v>
      </c>
      <c r="I35" s="146" t="e">
        <f>VLOOKUP(A35,ПТО!$A$39:$D$53,4,FALSE)</f>
        <v>#N/A</v>
      </c>
      <c r="J35" s="146"/>
      <c r="K35" s="110"/>
      <c r="L35" s="162"/>
      <c r="M35" s="117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0"/>
      <c r="L36" s="162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0"/>
      <c r="L37" s="162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0"/>
      <c r="L38" s="162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0"/>
      <c r="L39" s="162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0"/>
      <c r="L40" s="162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0"/>
      <c r="L41" s="162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0"/>
      <c r="L42" s="162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>Техническое обслуживание охранной сигнализации.</v>
      </c>
      <c r="B43" s="145"/>
      <c r="C43" s="145"/>
      <c r="D43" s="145"/>
      <c r="E43" s="145"/>
      <c r="F43" s="150">
        <f>VLOOKUP(A43,ПТО!$A$2:$D$31,4,FALSE)</f>
        <v>5864.4000000000005</v>
      </c>
      <c r="G43" s="150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10"/>
      <c r="L43" s="162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5" t="str">
        <f>ПТО!A3</f>
        <v>Прочистка междомового колодца канализации</v>
      </c>
      <c r="B44" s="145"/>
      <c r="C44" s="145"/>
      <c r="D44" s="145"/>
      <c r="E44" s="145"/>
      <c r="F44" s="150">
        <f>VLOOKUP(A44,ПТО!$A$2:$D$31,4,FALSE)</f>
        <v>3000</v>
      </c>
      <c r="G44" s="150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10"/>
      <c r="L44" s="162"/>
      <c r="M44" s="117"/>
      <c r="N44" s="110"/>
      <c r="O44" s="23" t="str">
        <f t="shared" si="1"/>
        <v>Прочистка междомового колодца канализации</v>
      </c>
      <c r="R44" s="22" t="s">
        <v>72</v>
      </c>
    </row>
    <row r="45" spans="1:18" ht="51" customHeight="1" outlineLevel="1">
      <c r="A45" s="145" t="str">
        <f>ПТО!A4</f>
        <v>Приобретение и установка таблички по пожарной безопасности.</v>
      </c>
      <c r="B45" s="145"/>
      <c r="C45" s="145"/>
      <c r="D45" s="145"/>
      <c r="E45" s="145"/>
      <c r="F45" s="150">
        <f>VLOOKUP(A45,ПТО!$A$2:$D$31,4,FALSE)</f>
        <v>250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0"/>
      <c r="L45" s="162"/>
      <c r="M45" s="117"/>
      <c r="N45" s="110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5" t="str">
        <f>ПТО!A5</f>
        <v>Замена фланцевых втулок на теплообменнике ГВС в ИТП.</v>
      </c>
      <c r="B46" s="145"/>
      <c r="C46" s="145"/>
      <c r="D46" s="145"/>
      <c r="E46" s="145"/>
      <c r="F46" s="150">
        <f>VLOOKUP(A46,ПТО!$A$2:$D$31,4,FALSE)</f>
        <v>2527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0"/>
      <c r="L46" s="162"/>
      <c r="M46" s="117"/>
      <c r="N46" s="110"/>
      <c r="O46" s="23" t="str">
        <f t="shared" si="1"/>
        <v>Замена фланцевых втулок на теплообменнике ГВС в ИТП.</v>
      </c>
      <c r="R46" s="22" t="s">
        <v>72</v>
      </c>
    </row>
    <row r="47" spans="1:18" ht="51" customHeight="1" outlineLevel="1">
      <c r="A47" s="145" t="str">
        <f>ПТО!A6</f>
        <v>Замена прибора учета электрической энергии.</v>
      </c>
      <c r="B47" s="145"/>
      <c r="C47" s="145"/>
      <c r="D47" s="145"/>
      <c r="E47" s="145"/>
      <c r="F47" s="150">
        <f>VLOOKUP(A47,ПТО!$A$2:$D$31,4,FALSE)</f>
        <v>14418</v>
      </c>
      <c r="G47" s="150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10"/>
      <c r="L47" s="162"/>
      <c r="M47" s="117"/>
      <c r="N47" s="110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5" t="str">
        <f>ПТО!A7</f>
        <v>Замена прибора учета ХВС.</v>
      </c>
      <c r="B48" s="145"/>
      <c r="C48" s="145"/>
      <c r="D48" s="145"/>
      <c r="E48" s="145"/>
      <c r="F48" s="150">
        <f>VLOOKUP(A48,ПТО!$A$2:$D$31,4,FALSE)</f>
        <v>1650</v>
      </c>
      <c r="G48" s="150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10"/>
      <c r="L48" s="162"/>
      <c r="M48" s="117"/>
      <c r="N48" s="110"/>
      <c r="O48" s="23" t="str">
        <f t="shared" si="1"/>
        <v>Замена прибора учета ХВС.</v>
      </c>
      <c r="R48" s="22" t="s">
        <v>72</v>
      </c>
    </row>
    <row r="49" spans="1:18" ht="51" customHeight="1" outlineLevel="1">
      <c r="A49" s="145" t="str">
        <f>ПТО!A8</f>
        <v>Замена стеклопакета в подъезде.</v>
      </c>
      <c r="B49" s="145"/>
      <c r="C49" s="145"/>
      <c r="D49" s="145"/>
      <c r="E49" s="145"/>
      <c r="F49" s="150">
        <f>VLOOKUP(A49,ПТО!$A$2:$D$31,4,FALSE)</f>
        <v>4990</v>
      </c>
      <c r="G49" s="150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10"/>
      <c r="L49" s="162"/>
      <c r="M49" s="117"/>
      <c r="N49" s="110"/>
      <c r="O49" s="23" t="str">
        <f t="shared" si="1"/>
        <v>Замена стеклопакета в подъезде.</v>
      </c>
      <c r="R49" s="22" t="s">
        <v>72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46" t="e">
        <f>VLOOKUP(A50,ПТО!$A$2:$D$31,3,FALSE)</f>
        <v>#N/A</v>
      </c>
      <c r="J50" s="146"/>
      <c r="K50" s="110"/>
      <c r="L50" s="162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0"/>
      <c r="L51" s="162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0"/>
      <c r="L52" s="162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0"/>
      <c r="L53" s="162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0"/>
      <c r="L54" s="162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0"/>
      <c r="L55" s="162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0"/>
      <c r="L56" s="162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0"/>
      <c r="L57" s="162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0"/>
      <c r="L58" s="162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0"/>
      <c r="L59" s="162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0"/>
      <c r="L60" s="162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0"/>
      <c r="L61" s="162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0"/>
      <c r="L62" s="162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0"/>
      <c r="L63" s="162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0"/>
      <c r="L64" s="162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0"/>
      <c r="L65" s="162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0"/>
      <c r="L66" s="162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0"/>
      <c r="L67" s="162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0"/>
      <c r="L68" s="162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0"/>
      <c r="L69" s="162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0"/>
      <c r="L70" s="162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7"/>
      <c r="L71" s="162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0"/>
      <c r="L72" s="162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0"/>
      <c r="L75" s="165"/>
      <c r="M75" s="110"/>
      <c r="N75" s="110"/>
      <c r="O75" s="71" t="s">
        <v>98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0"/>
      <c r="L76" s="165"/>
      <c r="M76" s="110"/>
      <c r="N76" s="110"/>
      <c r="O76" s="71" t="s">
        <v>99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0"/>
      <c r="L77" s="165"/>
      <c r="M77" s="110"/>
      <c r="N77" s="110"/>
      <c r="O77" s="71" t="s">
        <v>100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8">
        <f>VLOOKUP(O78,АО,3,FALSE)</f>
        <v>0</v>
      </c>
      <c r="K78" s="110"/>
      <c r="L78" s="165"/>
      <c r="M78" s="110"/>
      <c r="N78" s="110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8">
        <f t="shared" ref="J81:J90" si="2">VLOOKUP(O81,АО,3,FALSE)</f>
        <v>0</v>
      </c>
      <c r="K81" s="110"/>
      <c r="L81" s="151"/>
      <c r="M81" s="110"/>
      <c r="N81" s="110"/>
      <c r="O81" s="71" t="s">
        <v>102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8">
        <f t="shared" si="2"/>
        <v>0</v>
      </c>
      <c r="K82" s="110"/>
      <c r="L82" s="151"/>
      <c r="M82" s="110"/>
      <c r="N82" s="110"/>
      <c r="O82" s="71" t="s">
        <v>103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8">
        <f t="shared" si="2"/>
        <v>25772.67</v>
      </c>
      <c r="K83" s="110"/>
      <c r="L83" s="151"/>
      <c r="M83" s="110"/>
      <c r="N83" s="110"/>
      <c r="O83" s="71" t="s">
        <v>104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8">
        <f t="shared" si="2"/>
        <v>0</v>
      </c>
      <c r="K84" s="110"/>
      <c r="L84" s="151"/>
      <c r="M84" s="110"/>
      <c r="N84" s="110"/>
      <c r="O84" s="71" t="s">
        <v>105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8">
        <f t="shared" si="2"/>
        <v>0</v>
      </c>
      <c r="K85" s="110"/>
      <c r="L85" s="151"/>
      <c r="M85" s="110"/>
      <c r="N85" s="110"/>
      <c r="O85" s="71" t="s">
        <v>106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8">
        <f t="shared" si="2"/>
        <v>40055.760000000002</v>
      </c>
      <c r="K86" s="110"/>
      <c r="L86" s="151"/>
      <c r="M86" s="110"/>
      <c r="N86" s="110"/>
      <c r="O86" s="71" t="s">
        <v>107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10"/>
      <c r="L87" s="151"/>
      <c r="M87" s="110"/>
      <c r="N87" s="110"/>
      <c r="O87" s="71" t="s">
        <v>108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10"/>
      <c r="L88" s="151"/>
      <c r="M88" s="110"/>
      <c r="N88" s="110"/>
      <c r="O88" s="71" t="s">
        <v>109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10"/>
      <c r="L89" s="151"/>
      <c r="M89" s="110"/>
      <c r="N89" s="110"/>
      <c r="O89" s="71" t="s">
        <v>110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8">
        <f t="shared" si="2"/>
        <v>0</v>
      </c>
      <c r="K90" s="110"/>
      <c r="L90" s="151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6" t="s">
        <v>48</v>
      </c>
      <c r="B93" s="166"/>
      <c r="C93" s="166"/>
      <c r="D93" s="167" t="s">
        <v>49</v>
      </c>
      <c r="E93" s="167"/>
      <c r="F93" s="10" t="s">
        <v>50</v>
      </c>
      <c r="G93" s="166" t="s">
        <v>51</v>
      </c>
      <c r="H93" s="166"/>
      <c r="I93" s="166"/>
      <c r="J93" s="166"/>
      <c r="K93" s="110"/>
      <c r="L93" s="110"/>
      <c r="M93" s="110"/>
      <c r="N93" s="110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14738.34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12928.368421052633</v>
      </c>
      <c r="L95" s="152"/>
      <c r="O95" s="1" t="s">
        <v>112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13102.270000000002</v>
      </c>
      <c r="L96" s="152"/>
      <c r="O96" s="1" t="s">
        <v>113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1636.0699999999979</v>
      </c>
      <c r="L97" s="152"/>
      <c r="O97" s="1" t="s">
        <v>114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14738.34</v>
      </c>
      <c r="L98" s="152"/>
      <c r="O98" s="1" t="s">
        <v>115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14738.34</v>
      </c>
      <c r="L99" s="152"/>
      <c r="O99" s="1" t="s">
        <v>116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117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118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36384.229999999996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2689.1522542498151</v>
      </c>
      <c r="L103" s="152"/>
      <c r="O103" s="1" t="s">
        <v>121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30829.289999999997</v>
      </c>
      <c r="L104" s="152"/>
      <c r="O104" s="1" t="s">
        <v>122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5554.9399999999987</v>
      </c>
      <c r="L105" s="152"/>
      <c r="O105" s="1" t="s">
        <v>123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36384.229999999996</v>
      </c>
      <c r="L106" s="152"/>
      <c r="O106" s="1" t="s">
        <v>124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36384.229999999996</v>
      </c>
      <c r="L107" s="152"/>
      <c r="O107" s="1" t="s">
        <v>125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126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127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41848.540000000008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2712.1542449773174</v>
      </c>
      <c r="L111" s="152"/>
      <c r="O111" s="1" t="s">
        <v>129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34468.179999999993</v>
      </c>
      <c r="L112" s="152"/>
      <c r="O112" s="1" t="s">
        <v>130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7380.3600000000151</v>
      </c>
      <c r="L113" s="152"/>
      <c r="O113" s="1" t="s">
        <v>131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41848.540000000008</v>
      </c>
      <c r="L114" s="152"/>
      <c r="O114" s="1" t="s">
        <v>132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41848.540000000008</v>
      </c>
      <c r="L115" s="152"/>
      <c r="O115" s="1" t="s">
        <v>133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134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135</v>
      </c>
    </row>
    <row r="118" spans="1:15" ht="32.25" hidden="1" customHeight="1" outlineLevel="1">
      <c r="A118" s="147">
        <f>IF(VLOOKUP("тко",АО,3,FALSE)&gt;0,"Обращение с ТКО",0)</f>
        <v>0</v>
      </c>
      <c r="B118" s="147"/>
      <c r="C118" s="147"/>
      <c r="D118" s="148">
        <f>IF(VLOOKUP("тко",АО,3,FALSE)&gt;0,VLOOKUP("тко",АО,3,FALSE),0)</f>
        <v>0</v>
      </c>
      <c r="E118" s="148"/>
      <c r="F118" s="13">
        <f>IF(VLOOKUP("тко",АО,3,FALSE)&gt;0,VLOOKUP("тко",АО,4,FALSE),0)</f>
        <v>0</v>
      </c>
      <c r="G118" s="149">
        <f>VLOOKUP("тко",АО,5,FALSE)</f>
        <v>0</v>
      </c>
      <c r="H118" s="148"/>
      <c r="I118" s="148"/>
      <c r="J118" s="148"/>
      <c r="L118" s="48"/>
    </row>
    <row r="119" spans="1:15" ht="32.25" hidden="1" customHeight="1" outlineLevel="2">
      <c r="A119" s="143">
        <f t="shared" ref="A119:A125" si="8">IF(VLOOKUP("тко",АО,3,FALSE)&gt;0,VLOOKUP(O119,АО,2,FALSE),0)</f>
        <v>0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3">
        <f t="shared" si="8"/>
        <v>0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3">
        <f t="shared" si="8"/>
        <v>0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3">
        <f t="shared" si="8"/>
        <v>0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3">
        <f t="shared" si="8"/>
        <v>0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3">
        <f t="shared" si="8"/>
        <v>0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3">
        <f t="shared" si="8"/>
        <v>0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47">
        <f>IF(VLOOKUP("гвс",АО,3,FALSE)&gt;0,"Горячее водоснабжение",0)</f>
        <v>0</v>
      </c>
      <c r="B126" s="147"/>
      <c r="C126" s="147"/>
      <c r="D126" s="148">
        <f>IF(VLOOKUP("гвс",АО,3,FALSE)&gt;0,VLOOKUP("гвс",АО,3,FALSE),0)</f>
        <v>0</v>
      </c>
      <c r="E126" s="148"/>
      <c r="F126" s="13">
        <f>IF(VLOOKUP("гвс",АО,3,FALSE)&gt;0,VLOOKUP("гвс",АО,4,FALSE),0)</f>
        <v>0</v>
      </c>
      <c r="G126" s="149">
        <f>VLOOKUP("гвс",АО,5,FALSE)</f>
        <v>0</v>
      </c>
      <c r="H126" s="148"/>
      <c r="I126" s="148"/>
      <c r="J126" s="148"/>
      <c r="L126" s="48"/>
    </row>
    <row r="127" spans="1:15" ht="32.25" hidden="1" customHeight="1" outlineLevel="2">
      <c r="A127" s="143">
        <f t="shared" ref="A127:A133" si="10">IF(VLOOKUP("гвс",АО,3,FALSE)&gt;0,VLOOKUP(O127,АО,2,FALSE),0)</f>
        <v>0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3">
        <f t="shared" si="10"/>
        <v>0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3">
        <f t="shared" si="10"/>
        <v>0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3">
        <f t="shared" si="10"/>
        <v>0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3">
        <f t="shared" si="10"/>
        <v>0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3">
        <f t="shared" si="10"/>
        <v>0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3">
        <f t="shared" si="10"/>
        <v>0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48"/>
      <c r="I134" s="148"/>
      <c r="J134" s="148"/>
      <c r="L134" s="48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0</v>
      </c>
      <c r="O144" t="s">
        <v>169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3" t="s">
        <v>172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0</v>
      </c>
      <c r="O146" t="s">
        <v>171</v>
      </c>
    </row>
    <row r="149" spans="1:15" ht="52.5" customHeight="1">
      <c r="A149" s="168" t="s">
        <v>182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0" t="s">
        <v>183</v>
      </c>
      <c r="B154" s="170"/>
      <c r="C154" s="170"/>
      <c r="D154" s="170"/>
      <c r="E154" s="27">
        <f>ПТО!G1</f>
        <v>-21959.89</v>
      </c>
    </row>
    <row r="155" spans="1:15" ht="34.5" customHeight="1">
      <c r="A155" s="169" t="s">
        <v>185</v>
      </c>
      <c r="B155" s="169"/>
      <c r="C155" s="169"/>
      <c r="D155" s="169"/>
      <c r="E155" s="28">
        <f>J13</f>
        <v>38539.26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5" t="str">
        <f t="shared" ref="A158:A163" si="14">IF(N158&gt;0,N158,0)</f>
        <v>Техническое обслуживание охранной сигнализации.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5864.4000000000005</v>
      </c>
      <c r="G158" s="150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5" t="str">
        <f t="shared" si="14"/>
        <v>Прочистка междомового колодца канализации</v>
      </c>
      <c r="B159" s="145"/>
      <c r="C159" s="145"/>
      <c r="D159" s="145"/>
      <c r="E159" s="145"/>
      <c r="F159" s="150">
        <f t="shared" si="15"/>
        <v>3000</v>
      </c>
      <c r="G159" s="150"/>
      <c r="H159" s="24" t="str">
        <f t="shared" si="16"/>
        <v>разово</v>
      </c>
      <c r="I159" s="146">
        <f t="shared" si="17"/>
        <v>1</v>
      </c>
      <c r="J159" s="146"/>
      <c r="M159" s="22" t="s">
        <v>72</v>
      </c>
      <c r="N159" s="1" t="str">
        <v>Прочистка междомового колодца канализации</v>
      </c>
    </row>
    <row r="160" spans="1:15" ht="28.5" customHeight="1">
      <c r="A160" s="145" t="str">
        <f t="shared" si="14"/>
        <v>Приобретение и установка таблички по пожарной безопасности.</v>
      </c>
      <c r="B160" s="145"/>
      <c r="C160" s="145"/>
      <c r="D160" s="145"/>
      <c r="E160" s="145"/>
      <c r="F160" s="150">
        <f t="shared" si="15"/>
        <v>250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5" t="str">
        <f>IF(N161&gt;0,N161,0)</f>
        <v>Замена фланцевых втулок на теплообменнике ГВС в ИТП.</v>
      </c>
      <c r="B161" s="145"/>
      <c r="C161" s="145"/>
      <c r="D161" s="145"/>
      <c r="E161" s="145"/>
      <c r="F161" s="150">
        <f t="shared" si="15"/>
        <v>2527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>Замена фланцевых втулок на теплообменнике ГВС в ИТП.</v>
      </c>
    </row>
    <row r="162" spans="1:14" ht="28.5" customHeight="1">
      <c r="A162" s="145" t="str">
        <f t="shared" si="14"/>
        <v>Замена прибора учета электрической энергии.</v>
      </c>
      <c r="B162" s="145"/>
      <c r="C162" s="145"/>
      <c r="D162" s="145"/>
      <c r="E162" s="145"/>
      <c r="F162" s="150">
        <f t="shared" si="15"/>
        <v>14418</v>
      </c>
      <c r="G162" s="150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5" t="str">
        <f t="shared" si="14"/>
        <v>Замена прибора учета ХВС.</v>
      </c>
      <c r="B163" s="145"/>
      <c r="C163" s="145"/>
      <c r="D163" s="145"/>
      <c r="E163" s="145"/>
      <c r="F163" s="150">
        <f t="shared" si="15"/>
        <v>1650</v>
      </c>
      <c r="G163" s="150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72</v>
      </c>
      <c r="N163" s="1" t="str">
        <v>Замена прибора учета ХВС.</v>
      </c>
    </row>
    <row r="164" spans="1:14" ht="28.5" customHeight="1">
      <c r="A164" s="145" t="str">
        <f t="shared" ref="A164:A187" si="18">IF(N164&gt;0,N164,0)</f>
        <v>Замена стеклопакета в подъезде.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4990</v>
      </c>
      <c r="G164" s="150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72</v>
      </c>
      <c r="N164" s="1" t="str">
        <v>Замена стеклопакета в подъезде.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50">
        <f t="shared" si="19"/>
        <v>0</v>
      </c>
      <c r="G165" s="150"/>
      <c r="H165" s="29" t="e">
        <f t="shared" si="16"/>
        <v>#N/A</v>
      </c>
      <c r="I165" s="146" t="e">
        <f t="shared" si="20"/>
        <v>#N/A</v>
      </c>
      <c r="J165" s="146"/>
      <c r="M165" s="22" t="s">
        <v>72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50">
        <f t="shared" si="19"/>
        <v>0</v>
      </c>
      <c r="G166" s="150"/>
      <c r="H166" s="29" t="e">
        <f t="shared" si="16"/>
        <v>#N/A</v>
      </c>
      <c r="I166" s="146" t="e">
        <f t="shared" si="20"/>
        <v>#N/A</v>
      </c>
      <c r="J166" s="146"/>
      <c r="M166" s="22" t="s">
        <v>72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50">
        <f t="shared" si="19"/>
        <v>0</v>
      </c>
      <c r="G167" s="150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50">
        <f t="shared" si="19"/>
        <v>0</v>
      </c>
      <c r="G168" s="150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50">
        <f t="shared" si="19"/>
        <v>0</v>
      </c>
      <c r="G169" s="150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50">
        <f t="shared" si="19"/>
        <v>0</v>
      </c>
      <c r="G170" s="150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50">
        <f t="shared" si="19"/>
        <v>0</v>
      </c>
      <c r="G171" s="150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50">
        <f t="shared" si="19"/>
        <v>0</v>
      </c>
      <c r="G172" s="150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50">
        <f t="shared" si="19"/>
        <v>0</v>
      </c>
      <c r="G173" s="150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50">
        <f t="shared" si="19"/>
        <v>0</v>
      </c>
      <c r="G174" s="150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50">
        <f t="shared" si="19"/>
        <v>0</v>
      </c>
      <c r="G175" s="150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70" t="s">
        <v>186</v>
      </c>
      <c r="B190" s="170"/>
      <c r="C190" s="170"/>
      <c r="D190" s="170"/>
      <c r="E190" s="27">
        <f>SUM(F158:G187)</f>
        <v>32699.4</v>
      </c>
    </row>
    <row r="191" spans="1:14" ht="51.75" customHeight="1">
      <c r="A191" s="170" t="s">
        <v>187</v>
      </c>
      <c r="B191" s="170"/>
      <c r="C191" s="170"/>
      <c r="D191" s="170"/>
      <c r="E191" s="27">
        <f>E190+E154-E155</f>
        <v>-27799.75</v>
      </c>
    </row>
    <row r="192" spans="1:14">
      <c r="A192" s="105" t="s">
        <v>173</v>
      </c>
    </row>
    <row r="193" spans="1:10" ht="62.25" customHeight="1">
      <c r="A193" s="144" t="s">
        <v>184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50">
        <f>ПТО!G12</f>
        <v>1200</v>
      </c>
      <c r="I194" s="51" t="s">
        <v>74</v>
      </c>
    </row>
    <row r="195" spans="1:10" ht="18.75" customHeight="1">
      <c r="A195" s="142" t="str">
        <f>ПТО!F13</f>
        <v xml:space="preserve">  -  техническое обслуживание охранной сигнализации</v>
      </c>
      <c r="B195" s="142"/>
      <c r="C195" s="142"/>
      <c r="D195" s="142"/>
      <c r="E195" s="142"/>
      <c r="F195" s="142"/>
      <c r="G195" s="142"/>
      <c r="H195" s="50">
        <f>ПТО!G13</f>
        <v>5900</v>
      </c>
      <c r="I195" s="51" t="s">
        <v>74</v>
      </c>
    </row>
    <row r="196" spans="1:10" ht="18.75" customHeight="1">
      <c r="A196" s="142" t="str">
        <f>ПТО!F14</f>
        <v xml:space="preserve">  -  ремонт подъезда</v>
      </c>
      <c r="B196" s="142"/>
      <c r="C196" s="142"/>
      <c r="D196" s="142"/>
      <c r="E196" s="142"/>
      <c r="F196" s="142"/>
      <c r="G196" s="142"/>
      <c r="H196" s="50">
        <f>ПТО!G14</f>
        <v>170000</v>
      </c>
      <c r="I196" s="51" t="s">
        <v>74</v>
      </c>
    </row>
    <row r="197" spans="1:10" ht="18.75" customHeight="1">
      <c r="A197" s="142" t="str">
        <f>ПТО!F15</f>
        <v xml:space="preserve">  -  установка газонного ограждения</v>
      </c>
      <c r="B197" s="142"/>
      <c r="C197" s="142"/>
      <c r="D197" s="142"/>
      <c r="E197" s="142"/>
      <c r="F197" s="142"/>
      <c r="G197" s="142"/>
      <c r="H197" s="50">
        <f>ПТО!G15</f>
        <v>60000</v>
      </c>
      <c r="I197" s="51" t="s">
        <v>74</v>
      </c>
    </row>
    <row r="198" spans="1:10" ht="18.75" hidden="1" customHeight="1">
      <c r="A198" s="142">
        <f>ПТО!F16</f>
        <v>0</v>
      </c>
      <c r="B198" s="142"/>
      <c r="C198" s="142"/>
      <c r="D198" s="142"/>
      <c r="E198" s="142"/>
      <c r="F198" s="142"/>
      <c r="G198" s="142"/>
      <c r="H198" s="50">
        <f>ПТО!G16</f>
        <v>0</v>
      </c>
      <c r="I198" s="53" t="s">
        <v>74</v>
      </c>
    </row>
    <row r="199" spans="1:10" ht="18.75" hidden="1" customHeight="1">
      <c r="A199" s="142">
        <f>ПТО!F17</f>
        <v>0</v>
      </c>
      <c r="B199" s="142"/>
      <c r="C199" s="142"/>
      <c r="D199" s="142"/>
      <c r="E199" s="142"/>
      <c r="F199" s="142"/>
      <c r="G199" s="142"/>
      <c r="H199" s="50">
        <f>ПТО!G17</f>
        <v>0</v>
      </c>
      <c r="I199" s="51" t="s">
        <v>74</v>
      </c>
    </row>
    <row r="200" spans="1:10" hidden="1">
      <c r="A200" s="142">
        <f>ПТО!F18</f>
        <v>0</v>
      </c>
      <c r="B200" s="142"/>
      <c r="C200" s="142"/>
      <c r="D200" s="142"/>
      <c r="E200" s="142"/>
      <c r="F200" s="142"/>
      <c r="G200" s="142"/>
      <c r="H200" s="50">
        <f>ПТО!G18</f>
        <v>0</v>
      </c>
      <c r="I200" s="51" t="s">
        <v>74</v>
      </c>
    </row>
    <row r="201" spans="1:10" hidden="1">
      <c r="A201" s="142">
        <f>ПТО!F19</f>
        <v>0</v>
      </c>
      <c r="B201" s="142"/>
      <c r="C201" s="142"/>
      <c r="D201" s="142"/>
      <c r="E201" s="142"/>
      <c r="F201" s="142"/>
      <c r="G201" s="142"/>
      <c r="H201" s="50">
        <f>ПТО!G19</f>
        <v>0</v>
      </c>
      <c r="I201" s="51" t="s">
        <v>74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50">
        <f>ПТО!G20</f>
        <v>0</v>
      </c>
      <c r="I202" s="51" t="s">
        <v>74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50">
        <f>ПТО!G21</f>
        <v>0</v>
      </c>
      <c r="I203" s="51" t="s">
        <v>74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50">
        <f>ПТО!G22</f>
        <v>0</v>
      </c>
      <c r="I204" s="51" t="s">
        <v>74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50">
        <f>ПТО!G23</f>
        <v>0</v>
      </c>
      <c r="I205" s="51" t="s">
        <v>74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50">
        <f>ПТО!G24</f>
        <v>0</v>
      </c>
      <c r="I206" s="51" t="s">
        <v>74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50">
        <f>ПТО!G25</f>
        <v>0</v>
      </c>
      <c r="I207" s="51" t="s">
        <v>74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50">
        <f>ПТО!G26</f>
        <v>0</v>
      </c>
      <c r="I208" s="51" t="s">
        <v>74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50">
        <f>ПТО!G27</f>
        <v>0</v>
      </c>
      <c r="I209" s="51" t="s">
        <v>74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50">
        <f>ПТО!G28</f>
        <v>0</v>
      </c>
      <c r="I210" s="51" t="s">
        <v>74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50">
        <f>ПТО!G29</f>
        <v>0</v>
      </c>
      <c r="I211" s="51" t="s">
        <v>74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50">
        <f>ПТО!G30</f>
        <v>0</v>
      </c>
      <c r="I212" s="51" t="s">
        <v>74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237100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9" sqref="A9:E10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183</v>
      </c>
      <c r="G1" s="102">
        <f>-21959.89</f>
        <v>-21959.89</v>
      </c>
    </row>
    <row r="2" spans="1:12" ht="18.75" customHeight="1">
      <c r="A2" s="120" t="s">
        <v>180</v>
      </c>
      <c r="B2" s="121" t="s">
        <v>176</v>
      </c>
      <c r="C2" s="121">
        <v>12</v>
      </c>
      <c r="D2" s="119">
        <v>5864.4000000000005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188</v>
      </c>
      <c r="B3" s="126" t="s">
        <v>189</v>
      </c>
      <c r="C3" s="124">
        <v>1</v>
      </c>
      <c r="D3" s="125">
        <v>3000</v>
      </c>
      <c r="E3" s="127" t="s">
        <v>190</v>
      </c>
      <c r="F3" s="30"/>
      <c r="G3" s="30"/>
      <c r="L3" s="33" t="str">
        <f t="shared" si="0"/>
        <v>ТР</v>
      </c>
    </row>
    <row r="4" spans="1:12" ht="18.75" customHeight="1">
      <c r="A4" s="128" t="s">
        <v>191</v>
      </c>
      <c r="B4" s="129" t="s">
        <v>189</v>
      </c>
      <c r="C4" s="130">
        <v>1</v>
      </c>
      <c r="D4" s="131">
        <v>250</v>
      </c>
      <c r="E4" s="132" t="s">
        <v>193</v>
      </c>
      <c r="F4" s="30"/>
      <c r="G4" s="30"/>
      <c r="L4" s="33" t="str">
        <f t="shared" si="0"/>
        <v>ТР</v>
      </c>
    </row>
    <row r="5" spans="1:12" ht="18.75" customHeight="1">
      <c r="A5" s="45" t="s">
        <v>194</v>
      </c>
      <c r="B5" s="133" t="s">
        <v>189</v>
      </c>
      <c r="C5" s="43">
        <v>1</v>
      </c>
      <c r="D5" s="47">
        <v>2527</v>
      </c>
      <c r="E5" s="45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34" t="s">
        <v>197</v>
      </c>
      <c r="B6" s="135" t="s">
        <v>189</v>
      </c>
      <c r="C6" s="136">
        <v>1</v>
      </c>
      <c r="D6" s="137">
        <v>14418</v>
      </c>
      <c r="E6" s="138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192</v>
      </c>
      <c r="B7" s="133" t="s">
        <v>189</v>
      </c>
      <c r="C7" s="43">
        <v>1</v>
      </c>
      <c r="D7" s="47">
        <v>1650</v>
      </c>
      <c r="E7" s="45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199</v>
      </c>
      <c r="B8" s="139" t="s">
        <v>189</v>
      </c>
      <c r="C8" s="43">
        <v>1</v>
      </c>
      <c r="D8" s="44">
        <v>4990</v>
      </c>
      <c r="E8" s="45" t="s">
        <v>200</v>
      </c>
      <c r="F8" s="46"/>
      <c r="G8" s="46"/>
      <c r="K8" s="44"/>
      <c r="L8" s="33" t="str">
        <f t="shared" si="0"/>
        <v>ТР</v>
      </c>
    </row>
    <row r="9" spans="1:12">
      <c r="A9" s="45"/>
      <c r="B9" s="140"/>
      <c r="C9" s="43"/>
      <c r="D9" s="47"/>
      <c r="E9" s="45"/>
      <c r="F9" s="45"/>
      <c r="G9" s="45"/>
      <c r="K9" s="44"/>
      <c r="L9" s="33">
        <f t="shared" si="0"/>
        <v>0</v>
      </c>
    </row>
    <row r="10" spans="1:12">
      <c r="A10" s="30"/>
      <c r="B10" s="141"/>
      <c r="C10" s="141"/>
      <c r="D10" s="141"/>
      <c r="E10" s="141"/>
      <c r="L10" s="33">
        <f t="shared" si="0"/>
        <v>0</v>
      </c>
    </row>
    <row r="11" spans="1:12" ht="94.5">
      <c r="A11" s="30"/>
      <c r="F11" s="112" t="s">
        <v>184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181</v>
      </c>
      <c r="G13" s="114">
        <v>5900</v>
      </c>
      <c r="L13" s="33">
        <f t="shared" si="0"/>
        <v>0</v>
      </c>
    </row>
    <row r="14" spans="1:12" ht="15.75">
      <c r="A14" s="30"/>
      <c r="F14" s="122" t="s">
        <v>179</v>
      </c>
      <c r="G14" s="123">
        <v>170000</v>
      </c>
      <c r="L14" s="33">
        <f t="shared" si="0"/>
        <v>0</v>
      </c>
    </row>
    <row r="15" spans="1:12" ht="15.75">
      <c r="A15" s="30"/>
      <c r="F15" s="122" t="s">
        <v>201</v>
      </c>
      <c r="G15" s="123">
        <v>60000</v>
      </c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27927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27927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55854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(работы) по управлению многоквартирным домом</v>
      </c>
      <c r="N40" s="41">
        <f t="shared" ref="N40:N53" si="4">B40</f>
        <v>55854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29044.080000000002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29044.080000000002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13404.96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13404.96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5585.4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5585.4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28597.199999999997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28597.199999999997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X619qPcZ6n00nPjFk4UTL0Sh5T5qhpz2okCjXshpZ3hjwxXPoPIsPEm2sS+8iJdyCimk1oJOUrLykfOhSayPpA==" saltValue="L4amvFBNx5mpU/TVCsg5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178</v>
      </c>
      <c r="F1" s="61">
        <v>930.9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 t="s">
        <v>177</v>
      </c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103450.1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204291.19000000003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165751.93000000002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38539.26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194245.46000000002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194245.46000000002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194245.46000000002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113495.83000000002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3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3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3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3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2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2"/>
      <c r="N26" s="64"/>
    </row>
    <row r="27" spans="1:15" ht="18.75" customHeight="1">
      <c r="A27" s="71" t="s">
        <v>104</v>
      </c>
      <c r="B27" s="76" t="s">
        <v>4</v>
      </c>
      <c r="C27" s="87">
        <v>25772.67</v>
      </c>
      <c r="D27" s="82" t="s">
        <v>60</v>
      </c>
      <c r="E27" s="65"/>
      <c r="F27" s="65"/>
      <c r="G27" s="65"/>
      <c r="H27" s="65"/>
      <c r="I27" s="65"/>
      <c r="J27" s="65"/>
      <c r="M27" s="172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2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2"/>
      <c r="N29" s="64"/>
    </row>
    <row r="30" spans="1:15" ht="18.75" customHeight="1">
      <c r="A30" s="71" t="s">
        <v>107</v>
      </c>
      <c r="B30" s="76" t="s">
        <v>18</v>
      </c>
      <c r="C30" s="87">
        <v>40055.760000000002</v>
      </c>
      <c r="D30" s="82" t="s">
        <v>66</v>
      </c>
      <c r="E30" s="65"/>
      <c r="F30" s="65"/>
      <c r="G30" s="65"/>
      <c r="H30" s="65"/>
      <c r="I30" s="65"/>
      <c r="J30" s="65"/>
      <c r="M30" s="172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2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2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2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2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14738.34</v>
      </c>
      <c r="F37" s="95" t="s">
        <v>166</v>
      </c>
      <c r="G37" s="67"/>
      <c r="H37" s="67"/>
      <c r="I37" s="67"/>
      <c r="L37" s="64"/>
      <c r="M37" s="171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12928.368421052633</v>
      </c>
      <c r="D38" s="95" t="s">
        <v>164</v>
      </c>
      <c r="E38" s="69"/>
      <c r="G38" s="68"/>
      <c r="H38" s="68"/>
      <c r="L38" s="64"/>
      <c r="M38" s="171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13102.270000000002</v>
      </c>
      <c r="D39" s="95" t="s">
        <v>165</v>
      </c>
      <c r="E39" s="69"/>
      <c r="G39" s="68"/>
      <c r="H39" s="68"/>
      <c r="L39" s="64"/>
      <c r="M39" s="171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1636.0699999999979</v>
      </c>
      <c r="D40" s="81" t="s">
        <v>59</v>
      </c>
      <c r="E40" s="69"/>
      <c r="G40" s="68"/>
      <c r="H40" s="68"/>
      <c r="L40" s="64"/>
      <c r="M40" s="171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14738.34</v>
      </c>
      <c r="D41" s="81" t="s">
        <v>59</v>
      </c>
      <c r="E41" s="69"/>
      <c r="G41" s="68"/>
      <c r="H41" s="68"/>
      <c r="L41" s="64"/>
      <c r="M41" s="171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14738.34</v>
      </c>
      <c r="D42" s="81" t="s">
        <v>59</v>
      </c>
      <c r="E42" s="69"/>
      <c r="G42" s="68"/>
      <c r="H42" s="68"/>
      <c r="L42" s="64"/>
      <c r="M42" s="171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1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1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36384.229999999996</v>
      </c>
      <c r="F45" s="95" t="s">
        <v>166</v>
      </c>
      <c r="G45" s="67"/>
      <c r="H45" s="67"/>
      <c r="L45" s="64"/>
      <c r="M45" s="171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2689.1522542498151</v>
      </c>
      <c r="D46" s="95" t="s">
        <v>167</v>
      </c>
      <c r="E46" s="69"/>
      <c r="G46" s="68"/>
      <c r="H46" s="68"/>
      <c r="L46" s="64"/>
      <c r="M46" s="171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30829.289999999997</v>
      </c>
      <c r="D47" s="95" t="s">
        <v>165</v>
      </c>
      <c r="E47" s="69"/>
      <c r="G47" s="68"/>
      <c r="H47" s="68"/>
      <c r="L47" s="64"/>
      <c r="M47" s="171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5554.9399999999987</v>
      </c>
      <c r="D48" s="81" t="s">
        <v>59</v>
      </c>
      <c r="E48" s="69"/>
      <c r="G48" s="68"/>
      <c r="H48" s="68"/>
      <c r="L48" s="64"/>
      <c r="M48" s="171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36384.229999999996</v>
      </c>
      <c r="D49" s="81" t="s">
        <v>59</v>
      </c>
      <c r="E49" s="69"/>
      <c r="G49" s="68"/>
      <c r="H49" s="68"/>
      <c r="L49" s="64"/>
      <c r="M49" s="171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36384.229999999996</v>
      </c>
      <c r="D50" s="81" t="s">
        <v>59</v>
      </c>
      <c r="E50" s="69"/>
      <c r="G50" s="68"/>
      <c r="H50" s="68"/>
      <c r="L50" s="64"/>
      <c r="M50" s="171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1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1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41848.540000000008</v>
      </c>
      <c r="F53" s="95" t="s">
        <v>166</v>
      </c>
      <c r="G53" s="67"/>
      <c r="H53" s="67"/>
      <c r="L53" s="64"/>
      <c r="M53" s="171"/>
      <c r="N53" s="64"/>
      <c r="O53" s="64"/>
    </row>
    <row r="54" spans="1:15" ht="18.75" customHeight="1">
      <c r="A54" s="74" t="s">
        <v>129</v>
      </c>
      <c r="B54" s="76" t="s">
        <v>37</v>
      </c>
      <c r="C54" s="99">
        <v>2712.1542449773174</v>
      </c>
      <c r="D54" s="95" t="s">
        <v>167</v>
      </c>
      <c r="E54" s="70"/>
      <c r="F54" s="90"/>
      <c r="G54" s="65"/>
      <c r="H54" s="65"/>
      <c r="L54" s="64"/>
      <c r="M54" s="171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34468.179999999993</v>
      </c>
      <c r="D55" s="95" t="s">
        <v>165</v>
      </c>
      <c r="E55" s="70"/>
      <c r="G55" s="65"/>
      <c r="H55" s="65"/>
      <c r="L55" s="64"/>
      <c r="M55" s="171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7380.3600000000151</v>
      </c>
      <c r="D56" s="81" t="s">
        <v>59</v>
      </c>
      <c r="E56" s="70"/>
      <c r="G56" s="65"/>
      <c r="H56" s="65"/>
      <c r="L56" s="64"/>
      <c r="M56" s="171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41848.540000000008</v>
      </c>
      <c r="D57" s="81" t="s">
        <v>59</v>
      </c>
      <c r="E57" s="70"/>
      <c r="G57" s="65"/>
      <c r="H57" s="65"/>
      <c r="L57" s="64"/>
      <c r="M57" s="171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41848.540000000008</v>
      </c>
      <c r="D58" s="81" t="s">
        <v>59</v>
      </c>
      <c r="E58" s="70"/>
      <c r="G58" s="65"/>
      <c r="H58" s="65"/>
      <c r="L58" s="64"/>
      <c r="M58" s="171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1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1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99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99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99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2021-03-26T07:44:49Z</dcterms:modified>
</cp:coreProperties>
</file>