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F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2" i="1" l="1"/>
  <c r="A117" i="1"/>
  <c r="D110" i="1"/>
  <c r="A113" i="1"/>
  <c r="A122" i="1"/>
  <c r="A118" i="1"/>
  <c r="A119" i="1"/>
  <c r="A123" i="1"/>
  <c r="D118" i="1"/>
  <c r="A120" i="1"/>
  <c r="A125" i="1"/>
  <c r="A111" i="1"/>
  <c r="F118" i="1"/>
  <c r="A121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65" i="1"/>
  <c r="H170" i="1"/>
  <c r="F180" i="1"/>
  <c r="F172" i="1"/>
  <c r="F177" i="1"/>
  <c r="F179" i="1"/>
  <c r="H186" i="1"/>
  <c r="F170" i="1"/>
  <c r="F171" i="1"/>
  <c r="H177" i="1"/>
  <c r="F167" i="1"/>
  <c r="F165" i="1"/>
  <c r="H167" i="1"/>
  <c r="H179" i="1"/>
  <c r="H164" i="1"/>
  <c r="H171" i="1"/>
  <c r="F186" i="1"/>
  <c r="H176" i="1"/>
  <c r="H172" i="1"/>
  <c r="F173" i="1"/>
  <c r="F178" i="1"/>
  <c r="H168" i="1"/>
  <c r="H173" i="1"/>
  <c r="H184" i="1"/>
  <c r="F168" i="1"/>
  <c r="F176" i="1"/>
  <c r="H187" i="1"/>
  <c r="H178" i="1"/>
  <c r="F184" i="1"/>
  <c r="F175" i="1"/>
  <c r="H182" i="1"/>
  <c r="F181" i="1"/>
  <c r="H16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<sst xmlns="http://schemas.openxmlformats.org/spreadsheetml/2006/main" count="568" uniqueCount="214">
  <si>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</si>
  <si>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</si>
  <si>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</si>
  <si>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</si>
  <si>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</si>
  <si>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</si>
  <si>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</si>
  <si>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</si>
  <si>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</si>
  <si>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</si>
  <si>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</si>
  <si>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</si>
  <si>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</si>
  <si>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</si>
  <si>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</si>
  <si>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</si>
  <si>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</si>
  <si>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</si>
  <si>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</si>
  <si>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</si>
  <si>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</si>
  <si>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</si>
  <si>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</si>
  <si>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</si>
  <si>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</si>
  <si>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</si>
  <si>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</si>
  <si>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</si>
  <si>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</si>
  <si>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</si>
  <si>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</si>
  <si>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</si>
  <si>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</si>
  <si>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</si>
  <si>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</si>
  <si>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</si>
  <si>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</si>
  <si>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</si>
  <si>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</si>
  <si>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</si>
  <si>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</si>
  <si>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</si>
  <si>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</si>
  <si>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</si>
  <si>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</si>
  <si>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</si>
  <si>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</si>
  <si>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</si>
  <si>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</si>
  <si>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</si>
  <si>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</si>
  <si>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</si>
  <si>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</si>
  <si>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</si>
  <si>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</si>
  <si>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</si>
  <si>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</si>
  <si>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</si>
  <si>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</si>
  <si>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</si>
  <si>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</si>
  <si>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</si>
  <si>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</si>
  <si>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</si>
  <si>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</si>
  <si>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</si>
  <si>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</si>
  <si>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</si>
  <si>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</si>
  <si>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</si>
  <si>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</si>
  <si>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</si>
  <si>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</si>
  <si>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</si>
  <si>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</si>
  <si>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</si>
  <si>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</si>
  <si>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</si>
  <si>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</si>
  <si>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</si>
  <si>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</si>
  <si>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</si>
  <si>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</si>
  <si>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</si>
  <si>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</si>
  <si>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</si>
  <si>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</si>
  <si>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</si>
  <si>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</si>
  <si>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</si>
  <si>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</si>
  <si>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</si>
  <si>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</si>
  <si>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</si>
  <si>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</si>
  <si>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</si>
  <si>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</si>
  <si>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</si>
  <si>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</si>
  <si>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</si>
  <si>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</si>
  <si>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</si>
  <si>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</si>
  <si>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</si>
  <si>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</si>
  <si>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</si>
  <si>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</si>
  <si>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</si>
  <si>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</si>
  <si>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</si>
  <si>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</si>
  <si>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</si>
  <si>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</si>
  <si>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</si>
  <si>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</si>
  <si>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</si>
  <si>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</si>
  <si>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</si>
  <si>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</si>
  <si>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</si>
  <si>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</si>
  <si>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</si>
  <si>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</si>
  <si>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</si>
  <si>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</si>
  <si>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</si>
  <si>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</si>
  <si>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</si>
  <si>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</si>
  <si>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</si>
  <si>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</si>
  <si>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</si>
  <si>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</si>
  <si>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</si>
  <si>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</si>
  <si>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</si>
  <si>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</si>
  <si>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</si>
  <si>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</si>
  <si>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</si>
  <si>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</si>
  <si>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</si>
  <si>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</si>
  <si>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</si>
  <si>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</si>
  <si>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</si>
  <si>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</si>
  <si>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</si>
  <si>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</si>
  <si>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</si>
  <si>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</si>
  <si>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</si>
  <si>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</si>
  <si>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</si>
  <si>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</si>
  <si>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</si>
  <si>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</si>
  <si>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</si>
  <si>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</si>
  <si>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</si>
  <si>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</si>
  <si>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</si>
  <si>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</si>
  <si>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</si>
  <si>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</si>
  <si>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</si>
  <si>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</si>
  <si>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</si>
  <si>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</si>
  <si>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</si>
  <si>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</si>
  <si>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</si>
  <si>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</si>
  <si>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</si>
  <si>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</si>
  <si>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</si>
  <si>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</si>
  <si>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</si>
  <si>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7</t>
  </si>
  <si>
    <t>Отчет об исполнении договора управления многоквартирного дома 
Румянцева, 7 в части текущего ремонта</t>
  </si>
  <si>
    <t>ежегодно</t>
  </si>
  <si>
    <t>разово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</si>
  <si>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</si>
  <si>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</si>
  <si>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</si>
  <si>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 xml:space="preserve">  -  ремонт подъезда</t>
  </si>
  <si>
    <t>Перерасход (+) или экономия 
(-) средств в 2019 году (руб.)</t>
  </si>
  <si>
    <t>Начислено за  текущий ремонт в 2020 году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</si>
  <si>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</si>
  <si>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</si>
  <si>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</si>
  <si>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Приобретение и установка таблички по пожарной безопасности.</t>
  </si>
  <si>
    <t>Приобретение новогодней елки и гирлянды.</t>
  </si>
  <si>
    <t>Замена фурнитуры на тамбурной двери.</t>
  </si>
  <si>
    <t>АВР 2/20 от 21.08.2020, Решение, счет №12 от 30.01.2020, счет №96 от 19.06.2020</t>
  </si>
  <si>
    <t>Приобретение и замена светильников в кабине лифта.</t>
  </si>
  <si>
    <t>АВР 3/20 от 01.08.2020</t>
  </si>
  <si>
    <t>Замена входной металлической двери.</t>
  </si>
  <si>
    <t>Генеральная уборка подъезда.</t>
  </si>
  <si>
    <t>Приобретение и замена ящика для сбора показаний ИПУ.</t>
  </si>
  <si>
    <t>АВР 6/20 от 23.11.2020, Решение, счет №285 от 16.09.2020</t>
  </si>
  <si>
    <t>АВР 4/20 от 23.11.2020</t>
  </si>
  <si>
    <t>АВР 5/20 от 23.11.2020</t>
  </si>
  <si>
    <t>Ремонт прибора учета тепловой энергии.</t>
  </si>
  <si>
    <t>АВР 1/20 от 05.06.2020, Решение, счет №2017 от 19.02.2020</t>
  </si>
  <si>
    <t>АВР 7/20 от 12.03.2020, счет от 12.03.2020</t>
  </si>
  <si>
    <t>Техническое обслуживание охранной сигнализации (2019-2020 года).</t>
  </si>
  <si>
    <t>ежемесячно</t>
  </si>
  <si>
    <t xml:space="preserve">  -  техническое обслуживание охранной сигнализации</t>
  </si>
  <si>
    <t>Приобретение резервного частотного преобразователя главного привода лифта.</t>
  </si>
  <si>
    <t>АВР 10/20 от 31.12.2020</t>
  </si>
  <si>
    <t>АВР 11/20 от 31.12.2020</t>
  </si>
  <si>
    <t>АВР 9/20 от 01.12.2020</t>
  </si>
  <si>
    <t>АВР 8/20 от 04.09.2020, счет №40 от 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</si>
</sst>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2" fillId="0" borderId="0"/>
  </cellStyleXfs>
  <cellXfs count="181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2" fontId="17" fillId="0" borderId="0" xfId="0" applyNumberFormat="1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7" fillId="0" borderId="0" xfId="5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3" fillId="0" borderId="0" xfId="5" applyFont="1" applyFill="1" applyBorder="1"/>
    <xf numFmtId="0" fontId="2" fillId="0" borderId="0" xfId="5" applyFont="1" applyFill="1" applyBorder="1" applyAlignment="1">
      <alignment wrapText="1"/>
    </xf>
    <xf numFmtId="0" fontId="1" fillId="0" borderId="0" xfId="5" applyFont="1" applyFill="1" applyBorder="1"/>
    <xf numFmtId="0" fontId="0" fillId="4" borderId="0" xfId="0" applyFill="1" applyBorder="1"/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center"/>
    </xf>
    <xf numFmtId="0" fontId="10" fillId="0" borderId="0" xfId="5" applyFill="1" applyBorder="1" applyAlignment="1">
      <alignment horizontal="center"/>
    </xf>
    <xf numFmtId="4" fontId="10" fillId="0" borderId="0" xfId="5" applyNumberFormat="1" applyFill="1" applyBorder="1" applyAlignment="1"/>
    <xf numFmtId="0" fontId="1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0" fillId="0" borderId="0" xfId="0" applyFill="1" applyBorder="1"/>
    <xf numFmtId="0" fontId="1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0" fontId="1" fillId="0" borderId="0" xfId="6" applyFont="1" applyFill="1" applyBorder="1" applyAlignment="1"/>
    <xf numFmtId="0" fontId="24" fillId="0" borderId="0" xfId="6" applyFont="1" applyFill="1" applyBorder="1" applyAlignment="1">
      <alignment horizontal="center"/>
    </xf>
    <xf numFmtId="4" fontId="24" fillId="0" borderId="0" xfId="6" applyNumberFormat="1" applyFont="1" applyFill="1" applyBorder="1" applyAlignment="1"/>
    <xf numFmtId="0" fontId="1" fillId="4" borderId="0" xfId="6" applyFont="1" applyFill="1" applyBorder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7" t="s">
        <v>178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43831</v>
      </c>
      <c r="K4" s="110"/>
      <c r="L4" s="110"/>
      <c r="M4" s="110"/>
      <c r="N4" s="110"/>
    </row>
    <row r="5" spans="1:18">
      <c r="A5" s="1" t="s">
        <v>1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10"/>
      <c r="L8" s="168"/>
      <c r="M8" s="110"/>
      <c r="N8" s="110"/>
      <c r="O8" s="71" t="s">
        <v>83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0"/>
      <c r="L9" s="168"/>
      <c r="M9" s="110"/>
      <c r="N9" s="110"/>
      <c r="O9" s="71" t="s">
        <v>84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194975.86</v>
      </c>
      <c r="K10" s="110"/>
      <c r="L10" s="168"/>
      <c r="M10" s="110"/>
      <c r="N10" s="110"/>
      <c r="O10" s="71" t="s">
        <v>85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585458.57000000018</v>
      </c>
      <c r="K11" s="110"/>
      <c r="L11" s="168"/>
      <c r="M11" s="110"/>
      <c r="N11" s="110"/>
      <c r="O11" s="71" t="s">
        <v>86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437935.97000000015</v>
      </c>
      <c r="K12" s="110"/>
      <c r="L12" s="168"/>
      <c r="M12" s="110"/>
      <c r="N12" s="110"/>
      <c r="O12" s="71" t="s">
        <v>87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147522.6</v>
      </c>
      <c r="K13" s="110"/>
      <c r="L13" s="168"/>
      <c r="M13" s="110"/>
      <c r="N13" s="110"/>
      <c r="O13" s="71" t="s">
        <v>88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10"/>
      <c r="L14" s="168"/>
      <c r="M14" s="110"/>
      <c r="N14" s="110"/>
      <c r="O14" s="71" t="s">
        <v>89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601000.87</v>
      </c>
      <c r="K15" s="110"/>
      <c r="L15" s="168"/>
      <c r="M15" s="110"/>
      <c r="N15" s="110"/>
      <c r="O15" s="71" t="s">
        <v>90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601000.87</v>
      </c>
      <c r="K16" s="110"/>
      <c r="L16" s="168"/>
      <c r="M16" s="110"/>
      <c r="N16" s="110"/>
      <c r="O16" s="71" t="s">
        <v>91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0"/>
      <c r="L17" s="168"/>
      <c r="M17" s="110"/>
      <c r="N17" s="110"/>
      <c r="O17" s="71" t="s">
        <v>92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0"/>
      <c r="L18" s="168"/>
      <c r="M18" s="110"/>
      <c r="N18" s="110"/>
      <c r="O18" s="71" t="s">
        <v>93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0"/>
      <c r="L19" s="168"/>
      <c r="M19" s="110"/>
      <c r="N19" s="110"/>
      <c r="O19" s="71" t="s">
        <v>94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0"/>
      <c r="L20" s="168"/>
      <c r="M20" s="110"/>
      <c r="N20" s="110"/>
      <c r="O20" s="71" t="s">
        <v>95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601000.87</v>
      </c>
      <c r="K21" s="110"/>
      <c r="L21" s="168"/>
      <c r="M21" s="110"/>
      <c r="N21" s="110"/>
      <c r="O21" s="71" t="s">
        <v>96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10"/>
      <c r="L22" s="168"/>
      <c r="M22" s="110"/>
      <c r="N22" s="110"/>
      <c r="O22" s="71" t="s">
        <v>97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0"/>
      <c r="L23" s="168"/>
      <c r="M23" s="110"/>
      <c r="N23" s="110"/>
      <c r="O23" s="71" t="s">
        <v>98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179433.56000000017</v>
      </c>
      <c r="K24" s="110"/>
      <c r="L24" s="168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132770.4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Работы по содержанию лифта (лифтов)</v>
      </c>
      <c r="B29" s="152"/>
      <c r="C29" s="152"/>
      <c r="D29" s="152"/>
      <c r="E29" s="152"/>
      <c r="F29" s="157">
        <f>VLOOKUP(A29,ПТО!$A$39:$D$53,2,FALSE)</f>
        <v>54091.68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69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42945.48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39339.360000000001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6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13113.12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54747.24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2"/>
      <c r="C35" s="152"/>
      <c r="D35" s="152"/>
      <c r="E35" s="152"/>
      <c r="F35" s="157">
        <f>VLOOKUP(A35,ПТО!$A$39:$D$53,2,FALSE)</f>
        <v>130803.36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69"/>
      <c r="M35" s="116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69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69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69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69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69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69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69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7">
        <f>VLOOKUP(A43,ПТО!$A$2:$D$31,4,FALSE)</f>
        <v>8100</v>
      </c>
      <c r="G43" s="157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10"/>
      <c r="L43" s="169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2" t="str">
        <f>ПТО!A3</f>
        <v>Техническое обслуживание охранной сигнализации (2019-2020 года).</v>
      </c>
      <c r="B44" s="152"/>
      <c r="C44" s="152"/>
      <c r="D44" s="152"/>
      <c r="E44" s="152"/>
      <c r="F44" s="157">
        <f>VLOOKUP(A44,ПТО!$A$2:$D$31,4,FALSE)</f>
        <v>8000</v>
      </c>
      <c r="G44" s="157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10"/>
      <c r="L44" s="169"/>
      <c r="M44" s="116"/>
      <c r="N44" s="110"/>
      <c r="O44" s="23" t="str">
        <f t="shared" si="1"/>
        <v>Техническое обслуживание охранной сигнализации (2019-2020 года).</v>
      </c>
      <c r="R44" s="22" t="s">
        <v>72</v>
      </c>
    </row>
    <row r="45" spans="1:18" ht="51" customHeight="1" outlineLevel="1">
      <c r="A45" s="152" t="str">
        <f>ПТО!A4</f>
        <v>Приобретение новогодней елки и гирлянды.</v>
      </c>
      <c r="B45" s="152"/>
      <c r="C45" s="152"/>
      <c r="D45" s="152"/>
      <c r="E45" s="152"/>
      <c r="F45" s="157">
        <f>VLOOKUP(A45,ПТО!$A$2:$D$31,4,FALSE)</f>
        <v>1392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69"/>
      <c r="M45" s="116"/>
      <c r="N45" s="110"/>
      <c r="O45" s="23" t="str">
        <f t="shared" si="1"/>
        <v>Приобретение новогодней елки и гирлянды.</v>
      </c>
      <c r="R45" s="22" t="s">
        <v>72</v>
      </c>
    </row>
    <row r="46" spans="1:18" ht="51" customHeight="1" outlineLevel="1">
      <c r="A46" s="152" t="str">
        <f>ПТО!A5</f>
        <v>Замена фурнитуры на тамбурной двери.</v>
      </c>
      <c r="B46" s="152"/>
      <c r="C46" s="152"/>
      <c r="D46" s="152"/>
      <c r="E46" s="152"/>
      <c r="F46" s="157">
        <f>VLOOKUP(A46,ПТО!$A$2:$D$31,4,FALSE)</f>
        <v>1899.57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69"/>
      <c r="M46" s="116"/>
      <c r="N46" s="110"/>
      <c r="O46" s="23" t="str">
        <f t="shared" si="1"/>
        <v>Замена фурнитуры на тамбурной двери.</v>
      </c>
      <c r="R46" s="22" t="s">
        <v>72</v>
      </c>
    </row>
    <row r="47" spans="1:18" ht="51" customHeight="1" outlineLevel="1">
      <c r="A47" s="152" t="str">
        <f>ПТО!A6</f>
        <v>Приобретение резервного частотного преобразователя главного привода лифта.</v>
      </c>
      <c r="B47" s="152"/>
      <c r="C47" s="152"/>
      <c r="D47" s="152"/>
      <c r="E47" s="152"/>
      <c r="F47" s="157">
        <f>VLOOKUP(A47,ПТО!$A$2:$D$31,4,FALSE)</f>
        <v>169500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69"/>
      <c r="M47" s="116"/>
      <c r="N47" s="110"/>
      <c r="O47" s="23" t="str">
        <f t="shared" si="1"/>
        <v>Приобретение резервного частотного преобразователя главного привода лифта.</v>
      </c>
      <c r="R47" s="22" t="s">
        <v>72</v>
      </c>
    </row>
    <row r="48" spans="1:18" ht="51" customHeight="1" outlineLevel="1">
      <c r="A48" s="152" t="str">
        <f>ПТО!A7</f>
        <v>Приобретение и замена светильников в кабине лифта.</v>
      </c>
      <c r="B48" s="152"/>
      <c r="C48" s="152"/>
      <c r="D48" s="152"/>
      <c r="E48" s="152"/>
      <c r="F48" s="157">
        <f>VLOOKUP(A48,ПТО!$A$2:$D$31,4,FALSE)</f>
        <v>1150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69"/>
      <c r="M48" s="116"/>
      <c r="N48" s="110"/>
      <c r="O48" s="23" t="str">
        <f t="shared" si="1"/>
        <v>Приобретение и замена светильников в кабине лифта.</v>
      </c>
      <c r="R48" s="22" t="s">
        <v>72</v>
      </c>
    </row>
    <row r="49" spans="1:18" ht="51" customHeight="1" outlineLevel="1">
      <c r="A49" s="152" t="str">
        <f>ПТО!A8</f>
        <v>Генеральная уборка подъезда.</v>
      </c>
      <c r="B49" s="152"/>
      <c r="C49" s="152"/>
      <c r="D49" s="152"/>
      <c r="E49" s="152"/>
      <c r="F49" s="157">
        <f>VLOOKUP(A49,ПТО!$A$2:$D$31,4,FALSE)</f>
        <v>3592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0"/>
      <c r="L49" s="169"/>
      <c r="M49" s="116"/>
      <c r="N49" s="110"/>
      <c r="O49" s="23" t="str">
        <f t="shared" si="1"/>
        <v>Генеральная уборка подъезда.</v>
      </c>
      <c r="R49" s="22" t="s">
        <v>72</v>
      </c>
    </row>
    <row r="50" spans="1:18" ht="51" customHeight="1" outlineLevel="1">
      <c r="A50" s="152" t="str">
        <f>ПТО!A9</f>
        <v>Приобретение и замена ящика для сбора показаний ИПУ.</v>
      </c>
      <c r="B50" s="152"/>
      <c r="C50" s="152"/>
      <c r="D50" s="152"/>
      <c r="E50" s="152"/>
      <c r="F50" s="157">
        <f>VLOOKUP(A50,ПТО!$A$2:$D$31,4,FALSE)</f>
        <v>1800</v>
      </c>
      <c r="G50" s="157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10"/>
      <c r="L50" s="169"/>
      <c r="M50" s="116"/>
      <c r="N50" s="110"/>
      <c r="O50" s="23" t="str">
        <f t="shared" si="1"/>
        <v>Приобретение и замена ящика для сбора показаний ИПУ.</v>
      </c>
      <c r="R50" s="22" t="s">
        <v>72</v>
      </c>
    </row>
    <row r="51" spans="1:18" ht="51" customHeight="1" outlineLevel="1">
      <c r="A51" s="152" t="str">
        <f>ПТО!A10</f>
        <v>Замена входной металлической двери.</v>
      </c>
      <c r="B51" s="152"/>
      <c r="C51" s="152"/>
      <c r="D51" s="152"/>
      <c r="E51" s="152"/>
      <c r="F51" s="157">
        <f>VLOOKUP(A51,ПТО!$A$2:$D$31,4,FALSE)</f>
        <v>31800</v>
      </c>
      <c r="G51" s="157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10"/>
      <c r="L51" s="169"/>
      <c r="M51" s="116"/>
      <c r="N51" s="110"/>
      <c r="O51" s="23" t="str">
        <f t="shared" si="1"/>
        <v>Замена входной металлической двери.</v>
      </c>
      <c r="R51" s="22" t="s">
        <v>72</v>
      </c>
    </row>
    <row r="52" spans="1:18" ht="51" customHeight="1" outlineLevel="1">
      <c r="A52" s="152" t="str">
        <f>ПТО!A11</f>
        <v>Приобретение и установка таблички по пожарной безопасности.</v>
      </c>
      <c r="B52" s="152"/>
      <c r="C52" s="152"/>
      <c r="D52" s="152"/>
      <c r="E52" s="152"/>
      <c r="F52" s="157">
        <f>VLOOKUP(A52,ПТО!$A$2:$D$31,4,FALSE)</f>
        <v>250</v>
      </c>
      <c r="G52" s="157"/>
      <c r="H52" s="25" t="str">
        <f>VLOOKUP(A52,ПТО!$A$2:$D$31,2,FALSE)</f>
        <v>разово</v>
      </c>
      <c r="I52" s="153">
        <f>VLOOKUP(A52,ПТО!$A$2:$D$31,3,FALSE)</f>
        <v>1</v>
      </c>
      <c r="J52" s="153"/>
      <c r="K52" s="110"/>
      <c r="L52" s="169"/>
      <c r="M52" s="116"/>
      <c r="N52" s="110"/>
      <c r="O52" s="23" t="str">
        <f t="shared" si="1"/>
        <v>Приобретение и установка таблички по пожарной безопасности.</v>
      </c>
      <c r="R52" s="22" t="s">
        <v>72</v>
      </c>
    </row>
    <row r="53" spans="1:18" ht="51" customHeight="1" outlineLevel="1">
      <c r="A53" s="152" t="str">
        <f>ПТО!A12</f>
        <v>Ремонт прибора учета тепловой энергии.</v>
      </c>
      <c r="B53" s="152"/>
      <c r="C53" s="152"/>
      <c r="D53" s="152"/>
      <c r="E53" s="152"/>
      <c r="F53" s="157">
        <f>VLOOKUP(A53,ПТО!$A$2:$D$31,4,FALSE)</f>
        <v>1170.3800000000001</v>
      </c>
      <c r="G53" s="157"/>
      <c r="H53" s="25" t="str">
        <f>VLOOKUP(A53,ПТО!$A$2:$D$31,2,FALSE)</f>
        <v>разово</v>
      </c>
      <c r="I53" s="153">
        <f>VLOOKUP(A53,ПТО!$A$2:$D$31,3,FALSE)</f>
        <v>1</v>
      </c>
      <c r="J53" s="153"/>
      <c r="K53" s="110"/>
      <c r="L53" s="169"/>
      <c r="M53" s="116"/>
      <c r="N53" s="110"/>
      <c r="O53" s="23" t="str">
        <f t="shared" si="1"/>
        <v>Ремонт прибора учета тепловой энергии.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69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69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69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69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69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69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69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69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69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69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69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69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69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69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69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69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69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69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72"/>
      <c r="M75" s="110"/>
      <c r="N75" s="110"/>
      <c r="O75" s="71" t="s">
        <v>100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72"/>
      <c r="M76" s="110"/>
      <c r="N76" s="110"/>
      <c r="O76" s="71" t="s">
        <v>101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72"/>
      <c r="M77" s="110"/>
      <c r="N77" s="110"/>
      <c r="O77" s="71" t="s">
        <v>102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10"/>
      <c r="L78" s="172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8">
        <f t="shared" ref="J81:J90" si="2">VLOOKUP(O81,АО,3,FALSE)</f>
        <v>0</v>
      </c>
      <c r="K81" s="110"/>
      <c r="L81" s="158"/>
      <c r="M81" s="110"/>
      <c r="N81" s="110"/>
      <c r="O81" s="71" t="s">
        <v>104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8">
        <f t="shared" si="2"/>
        <v>0</v>
      </c>
      <c r="K82" s="110"/>
      <c r="L82" s="158"/>
      <c r="M82" s="110"/>
      <c r="N82" s="110"/>
      <c r="O82" s="71" t="s">
        <v>105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51600.73</v>
      </c>
      <c r="K83" s="110"/>
      <c r="L83" s="158"/>
      <c r="M83" s="110"/>
      <c r="N83" s="110"/>
      <c r="O83" s="71" t="s">
        <v>106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10"/>
      <c r="L84" s="158"/>
      <c r="M84" s="110"/>
      <c r="N84" s="110"/>
      <c r="O84" s="71" t="s">
        <v>107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10"/>
      <c r="L85" s="158"/>
      <c r="M85" s="110"/>
      <c r="N85" s="110"/>
      <c r="O85" s="71" t="s">
        <v>108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46234.230000000098</v>
      </c>
      <c r="K86" s="110"/>
      <c r="L86" s="158"/>
      <c r="M86" s="110"/>
      <c r="N86" s="110"/>
      <c r="O86" s="71" t="s">
        <v>109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58"/>
      <c r="M87" s="110"/>
      <c r="N87" s="110"/>
      <c r="O87" s="71" t="s">
        <v>110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58"/>
      <c r="M88" s="110"/>
      <c r="N88" s="110"/>
      <c r="O88" s="71" t="s">
        <v>111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58"/>
      <c r="M89" s="110"/>
      <c r="N89" s="110"/>
      <c r="O89" s="71" t="s">
        <v>112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10"/>
      <c r="L90" s="158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10"/>
      <c r="L93" s="110"/>
      <c r="M93" s="110"/>
      <c r="N93" s="110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126344.12999999998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110828.18421052631</v>
      </c>
      <c r="L95" s="159"/>
      <c r="O95" s="1" t="s">
        <v>114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126552.85999999999</v>
      </c>
      <c r="L96" s="159"/>
      <c r="O96" s="1" t="s">
        <v>115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116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126344.12999999998</v>
      </c>
      <c r="L98" s="159"/>
      <c r="O98" s="1" t="s">
        <v>117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126344.12999999998</v>
      </c>
      <c r="L99" s="159"/>
      <c r="O99" s="1" t="s">
        <v>118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119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120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84896.58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6274.6917960088695</v>
      </c>
      <c r="L103" s="159"/>
      <c r="O103" s="1" t="s">
        <v>123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88070.339999999982</v>
      </c>
      <c r="L104" s="159"/>
      <c r="O104" s="1" t="s">
        <v>124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125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84896.58</v>
      </c>
      <c r="L106" s="159"/>
      <c r="O106" s="1" t="s">
        <v>126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84896.58</v>
      </c>
      <c r="L107" s="159"/>
      <c r="O107" s="1" t="s">
        <v>127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128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129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101103.57000000004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6552.4024627349345</v>
      </c>
      <c r="L111" s="159"/>
      <c r="O111" s="1" t="s">
        <v>131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104183.7</v>
      </c>
      <c r="L112" s="159"/>
      <c r="O112" s="1" t="s">
        <v>132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59"/>
      <c r="O113" s="1" t="s">
        <v>133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101103.57000000004</v>
      </c>
      <c r="L114" s="159"/>
      <c r="O114" s="1" t="s">
        <v>134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101103.57000000004</v>
      </c>
      <c r="L115" s="159"/>
      <c r="O115" s="1" t="s">
        <v>135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136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137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6">
        <f>VLOOKUP("тко",АО,5,FALSE)</f>
        <v>101785.90000000001</v>
      </c>
      <c r="H118" s="155"/>
      <c r="I118" s="155"/>
      <c r="J118" s="155"/>
      <c r="L118" s="48"/>
    </row>
    <row r="119" spans="1:15" ht="32.25" customHeight="1" outlineLevel="2">
      <c r="A119" s="150" t="str">
        <f t="shared" ref="A119:A125" si="8">IF(VLOOKUP("тко",АО,3,FALSE)&gt;0,VLOOKUP(O119,АО,2,FALSE),0)</f>
        <v>Общий объем потребления, нат. показ.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179.54507770192802</v>
      </c>
      <c r="L119" s="48"/>
      <c r="O119" s="1" t="s">
        <v>139</v>
      </c>
    </row>
    <row r="120" spans="1:15" ht="32.25" customHeight="1" outlineLevel="2">
      <c r="A120" s="150" t="str">
        <f t="shared" si="8"/>
        <v>Оплачено потребителями, руб.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100689.77999999997</v>
      </c>
      <c r="L120" s="48"/>
      <c r="O120" s="1" t="s">
        <v>140</v>
      </c>
    </row>
    <row r="121" spans="1:15" ht="32.25" customHeight="1" outlineLevel="2">
      <c r="A121" s="150" t="str">
        <f t="shared" si="8"/>
        <v>Задолженность потребителей, руб.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1096.120000000039</v>
      </c>
      <c r="L121" s="48"/>
      <c r="O121" s="1" t="s">
        <v>141</v>
      </c>
    </row>
    <row r="122" spans="1:15" ht="32.25" customHeight="1" outlineLevel="2">
      <c r="A122" s="150" t="str">
        <f t="shared" si="8"/>
        <v>Начислено поставщиком (поставщиками) коммунального ресурса, руб.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101785.90000000001</v>
      </c>
      <c r="L122" s="48"/>
      <c r="O122" s="1" t="s">
        <v>142</v>
      </c>
    </row>
    <row r="123" spans="1:15" ht="32.25" customHeight="1" outlineLevel="2">
      <c r="A123" s="150" t="str">
        <f t="shared" si="8"/>
        <v>Оплачено поставщику (поставщикам) коммунального ресурса, руб.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101785.90000000001</v>
      </c>
      <c r="L123" s="48"/>
      <c r="O123" s="1" t="s">
        <v>143</v>
      </c>
    </row>
    <row r="124" spans="1:15" ht="32.25" customHeight="1" outlineLevel="2">
      <c r="A124" s="150" t="str">
        <f t="shared" si="8"/>
        <v>Задолженность перед поставщиком (поставщиками) коммунального ресурса, руб.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50" t="str">
        <f t="shared" si="8"/>
        <v>Размер пени и штрафов, уплаченных поставщику (поставщикам) коммунального ресурса, руб.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6">
        <f>VLOOKUP("гвс",АО,5,FALSE)</f>
        <v>0</v>
      </c>
      <c r="H126" s="155"/>
      <c r="I126" s="155"/>
      <c r="J126" s="155"/>
      <c r="L126" s="48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171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50" t="s">
        <v>174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173</v>
      </c>
    </row>
    <row r="149" spans="1:15" ht="52.5" customHeight="1">
      <c r="A149" s="175" t="s">
        <v>179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7" t="s">
        <v>186</v>
      </c>
      <c r="B154" s="177"/>
      <c r="C154" s="177"/>
      <c r="D154" s="177"/>
      <c r="E154" s="27">
        <f>ПТО!G1</f>
        <v>-357380.21</v>
      </c>
    </row>
    <row r="155" spans="1:15" ht="34.5" customHeight="1">
      <c r="A155" s="176" t="s">
        <v>187</v>
      </c>
      <c r="B155" s="176"/>
      <c r="C155" s="176"/>
      <c r="D155" s="176"/>
      <c r="E155" s="28">
        <f>J13</f>
        <v>147522.6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8100</v>
      </c>
      <c r="G158" s="157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Техническое обслуживание охранной сигнализации (2019-2020 года).</v>
      </c>
      <c r="B159" s="152"/>
      <c r="C159" s="152"/>
      <c r="D159" s="152"/>
      <c r="E159" s="152"/>
      <c r="F159" s="157">
        <f t="shared" si="15"/>
        <v>8000</v>
      </c>
      <c r="G159" s="157"/>
      <c r="H159" s="24" t="str">
        <f t="shared" si="16"/>
        <v>ежемесячно</v>
      </c>
      <c r="I159" s="153">
        <f t="shared" si="17"/>
        <v>12</v>
      </c>
      <c r="J159" s="153"/>
      <c r="M159" s="22" t="s">
        <v>72</v>
      </c>
      <c r="N159" s="1" t="str">
        <v>Техническое обслуживание охранной сигнализации (2019-2020 года).</v>
      </c>
    </row>
    <row r="160" spans="1:15" ht="28.5" customHeight="1">
      <c r="A160" s="152" t="str">
        <f t="shared" si="14"/>
        <v>Приобретение новогодней елки и гирлянды.</v>
      </c>
      <c r="B160" s="152"/>
      <c r="C160" s="152"/>
      <c r="D160" s="152"/>
      <c r="E160" s="152"/>
      <c r="F160" s="157">
        <f t="shared" si="15"/>
        <v>1392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Приобретение новогодней елки и гирлянды.</v>
      </c>
    </row>
    <row r="161" spans="1:14" ht="28.5" customHeight="1">
      <c r="A161" s="152" t="str">
        <f>IF(N161&gt;0,N161,0)</f>
        <v>Замена фурнитуры на тамбурной двери.</v>
      </c>
      <c r="B161" s="152"/>
      <c r="C161" s="152"/>
      <c r="D161" s="152"/>
      <c r="E161" s="152"/>
      <c r="F161" s="157">
        <f t="shared" si="15"/>
        <v>1899.57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Замена фурнитуры на тамбурной двери.</v>
      </c>
    </row>
    <row r="162" spans="1:14" ht="28.5" customHeight="1">
      <c r="A162" s="152" t="str">
        <f t="shared" si="14"/>
        <v>Приобретение резервного частотного преобразователя главного привода лифта.</v>
      </c>
      <c r="B162" s="152"/>
      <c r="C162" s="152"/>
      <c r="D162" s="152"/>
      <c r="E162" s="152"/>
      <c r="F162" s="157">
        <f t="shared" si="15"/>
        <v>169500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Приобретение резервного частотного преобразователя главного привода лифта.</v>
      </c>
    </row>
    <row r="163" spans="1:14" ht="28.5" customHeight="1">
      <c r="A163" s="152" t="str">
        <f t="shared" si="14"/>
        <v>Приобретение и замена светильников в кабине лифта.</v>
      </c>
      <c r="B163" s="152"/>
      <c r="C163" s="152"/>
      <c r="D163" s="152"/>
      <c r="E163" s="152"/>
      <c r="F163" s="157">
        <f t="shared" si="15"/>
        <v>1150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Приобретение и замена светильников в кабине лифта.</v>
      </c>
    </row>
    <row r="164" spans="1:14" ht="28.5" customHeight="1">
      <c r="A164" s="152" t="str">
        <f t="shared" ref="A164:A187" si="18">IF(N164&gt;0,N164,0)</f>
        <v>Генеральная уборка подъезда.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3592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Генеральная уборка подъезда.</v>
      </c>
    </row>
    <row r="165" spans="1:14" ht="28.5" customHeight="1">
      <c r="A165" s="152" t="str">
        <f t="shared" si="18"/>
        <v>Приобретение и замена ящика для сбора показаний ИПУ.</v>
      </c>
      <c r="B165" s="152"/>
      <c r="C165" s="152"/>
      <c r="D165" s="152"/>
      <c r="E165" s="152"/>
      <c r="F165" s="157">
        <f t="shared" si="19"/>
        <v>1800</v>
      </c>
      <c r="G165" s="157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Приобретение и замена ящика для сбора показаний ИПУ.</v>
      </c>
    </row>
    <row r="166" spans="1:14" ht="28.5" customHeight="1">
      <c r="A166" s="152" t="str">
        <f t="shared" si="18"/>
        <v>Замена входной металлической двери.</v>
      </c>
      <c r="B166" s="152"/>
      <c r="C166" s="152"/>
      <c r="D166" s="152"/>
      <c r="E166" s="152"/>
      <c r="F166" s="157">
        <f t="shared" si="19"/>
        <v>31800</v>
      </c>
      <c r="G166" s="157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Замена входной металлической двери.</v>
      </c>
    </row>
    <row r="167" spans="1:14" ht="28.5" customHeight="1">
      <c r="A167" s="152" t="str">
        <f t="shared" si="18"/>
        <v>Приобретение и установка таблички по пожарной безопасности.</v>
      </c>
      <c r="B167" s="152"/>
      <c r="C167" s="152"/>
      <c r="D167" s="152"/>
      <c r="E167" s="152"/>
      <c r="F167" s="157">
        <f t="shared" si="19"/>
        <v>250</v>
      </c>
      <c r="G167" s="157"/>
      <c r="H167" s="29" t="str">
        <f t="shared" si="16"/>
        <v>разово</v>
      </c>
      <c r="I167" s="153">
        <f t="shared" si="20"/>
        <v>1</v>
      </c>
      <c r="J167" s="153"/>
      <c r="M167" s="22" t="s">
        <v>72</v>
      </c>
      <c r="N167" s="1" t="str">
        <v>Приобретение и установка таблички по пожарной безопасности.</v>
      </c>
    </row>
    <row r="168" spans="1:14" ht="28.5" customHeight="1">
      <c r="A168" s="152" t="str">
        <f t="shared" si="18"/>
        <v>Ремонт прибора учета тепловой энергии.</v>
      </c>
      <c r="B168" s="152"/>
      <c r="C168" s="152"/>
      <c r="D168" s="152"/>
      <c r="E168" s="152"/>
      <c r="F168" s="157">
        <f t="shared" si="19"/>
        <v>1170.3800000000001</v>
      </c>
      <c r="G168" s="157"/>
      <c r="H168" s="29" t="str">
        <f t="shared" si="16"/>
        <v>разово</v>
      </c>
      <c r="I168" s="153">
        <f t="shared" si="20"/>
        <v>1</v>
      </c>
      <c r="J168" s="153"/>
      <c r="M168" s="22" t="s">
        <v>72</v>
      </c>
      <c r="N168" s="1" t="str">
        <v>Ремонт прибора учета тепловой энергии.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77" t="s">
        <v>190</v>
      </c>
      <c r="B190" s="177"/>
      <c r="C190" s="177"/>
      <c r="D190" s="177"/>
      <c r="E190" s="27">
        <f>SUM(F158:G187)</f>
        <v>228653.95</v>
      </c>
    </row>
    <row r="191" spans="1:14" ht="51.75" customHeight="1">
      <c r="A191" s="177" t="s">
        <v>189</v>
      </c>
      <c r="B191" s="177"/>
      <c r="C191" s="177"/>
      <c r="D191" s="177"/>
      <c r="E191" s="27">
        <f>E190+E154-E155</f>
        <v>-276248.86</v>
      </c>
    </row>
    <row r="192" spans="1:14">
      <c r="A192" s="105" t="s">
        <v>175</v>
      </c>
    </row>
    <row r="193" spans="1:10" ht="62.25" customHeight="1">
      <c r="A193" s="151" t="s">
        <v>188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50">
        <f>ПТО!G12</f>
        <v>1200</v>
      </c>
      <c r="I194" s="51" t="s">
        <v>75</v>
      </c>
    </row>
    <row r="195" spans="1:10" ht="18.75" customHeight="1">
      <c r="A195" s="149" t="str">
        <f>ПТО!F13</f>
        <v xml:space="preserve">  -  техническое освидетельствование лифта</v>
      </c>
      <c r="B195" s="149"/>
      <c r="C195" s="149"/>
      <c r="D195" s="149"/>
      <c r="E195" s="149"/>
      <c r="F195" s="149"/>
      <c r="G195" s="149"/>
      <c r="H195" s="50">
        <f>ПТО!G13</f>
        <v>4100</v>
      </c>
      <c r="I195" s="51" t="s">
        <v>75</v>
      </c>
    </row>
    <row r="196" spans="1:10" ht="18.75" customHeight="1">
      <c r="A196" s="149" t="str">
        <f>ПТО!F14</f>
        <v xml:space="preserve">  -  техническое обслуживание охранной сигнализации</v>
      </c>
      <c r="B196" s="149"/>
      <c r="C196" s="149"/>
      <c r="D196" s="149"/>
      <c r="E196" s="149"/>
      <c r="F196" s="149"/>
      <c r="G196" s="149"/>
      <c r="H196" s="50">
        <f>ПТО!G14</f>
        <v>4000</v>
      </c>
      <c r="I196" s="51" t="s">
        <v>75</v>
      </c>
    </row>
    <row r="197" spans="1:10" ht="18.75" customHeight="1">
      <c r="A197" s="149" t="str">
        <f>ПТО!F15</f>
        <v xml:space="preserve">  -  монтаж системы видеонаблюдения</v>
      </c>
      <c r="B197" s="149"/>
      <c r="C197" s="149"/>
      <c r="D197" s="149"/>
      <c r="E197" s="149"/>
      <c r="F197" s="149"/>
      <c r="G197" s="149"/>
      <c r="H197" s="50">
        <f>ПТО!G15</f>
        <v>150000</v>
      </c>
      <c r="I197" s="51" t="s">
        <v>75</v>
      </c>
    </row>
    <row r="198" spans="1:10" ht="18.75" customHeight="1">
      <c r="A198" s="149" t="str">
        <f>ПТО!F16</f>
        <v xml:space="preserve">  -  благоустройство придомовой территории</v>
      </c>
      <c r="B198" s="149"/>
      <c r="C198" s="149"/>
      <c r="D198" s="149"/>
      <c r="E198" s="149"/>
      <c r="F198" s="149"/>
      <c r="G198" s="149"/>
      <c r="H198" s="50">
        <f>ПТО!G16</f>
        <v>5000</v>
      </c>
      <c r="I198" s="53" t="s">
        <v>75</v>
      </c>
    </row>
    <row r="199" spans="1:10" ht="18.75" customHeight="1">
      <c r="A199" s="149" t="str">
        <f>ПТО!F17</f>
        <v xml:space="preserve">  -  ремонт подъезда</v>
      </c>
      <c r="B199" s="149"/>
      <c r="C199" s="149"/>
      <c r="D199" s="149"/>
      <c r="E199" s="149"/>
      <c r="F199" s="149"/>
      <c r="G199" s="149"/>
      <c r="H199" s="50">
        <f>ПТО!G17</f>
        <v>200000</v>
      </c>
      <c r="I199" s="51" t="s">
        <v>75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50">
        <f>ПТО!G18</f>
        <v>0</v>
      </c>
      <c r="I200" s="51" t="s">
        <v>75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50">
        <f>ПТО!G19</f>
        <v>0</v>
      </c>
      <c r="I201" s="51" t="s">
        <v>75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50">
        <f>ПТО!G20</f>
        <v>0</v>
      </c>
      <c r="I202" s="51" t="s">
        <v>75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50">
        <f>ПТО!G21</f>
        <v>0</v>
      </c>
      <c r="I203" s="51" t="s">
        <v>75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50">
        <f>ПТО!G22</f>
        <v>0</v>
      </c>
      <c r="I204" s="51" t="s">
        <v>75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50">
        <f>ПТО!G23</f>
        <v>0</v>
      </c>
      <c r="I205" s="51" t="s">
        <v>75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50">
        <f>ПТО!G24</f>
        <v>0</v>
      </c>
      <c r="I206" s="51" t="s">
        <v>75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50">
        <f>ПТО!G25</f>
        <v>0</v>
      </c>
      <c r="I207" s="51" t="s">
        <v>75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50">
        <f>ПТО!G26</f>
        <v>0</v>
      </c>
      <c r="I208" s="51" t="s">
        <v>75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50">
        <f>ПТО!G27</f>
        <v>0</v>
      </c>
      <c r="I209" s="51" t="s">
        <v>75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50">
        <f>ПТО!G28</f>
        <v>0</v>
      </c>
      <c r="I210" s="51" t="s">
        <v>75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50">
        <f>ПТО!G29</f>
        <v>0</v>
      </c>
      <c r="I211" s="51" t="s">
        <v>75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50">
        <f>ПТО!G30</f>
        <v>0</v>
      </c>
      <c r="I212" s="51" t="s">
        <v>75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364300</v>
      </c>
      <c r="I214" s="57" t="s">
        <v>78</v>
      </c>
    </row>
  </sheetData>
  <sheetProtection algorithmName="SHA-512" hashValue="vY3YDuD0KgVS33PhIlkVN7lDMa2bXNBrADx8EyXx5n8byCq62G8NfT2HFwh4i+Ak5aDpiG8UYDSfIkFsqGPxcQ==" saltValue="82eRCPQ5jhwp+/tGPGCr/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2" sqref="D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186</v>
      </c>
      <c r="G1" s="102">
        <f>-357380.21</f>
        <v>-357380.21</v>
      </c>
    </row>
    <row r="2" spans="1:12" ht="18.75" customHeight="1">
      <c r="A2" s="136" t="s">
        <v>73</v>
      </c>
      <c r="B2" s="137" t="s">
        <v>180</v>
      </c>
      <c r="C2" s="138">
        <v>1</v>
      </c>
      <c r="D2" s="139">
        <v>8100</v>
      </c>
      <c r="E2" s="135" t="s">
        <v>210</v>
      </c>
      <c r="F2" s="32"/>
      <c r="G2" s="32"/>
      <c r="L2" s="33" t="str">
        <f t="shared" ref="L2:L22" si="0">IF(A2&gt;0,"ТР",0)</f>
        <v>ТР</v>
      </c>
    </row>
    <row r="3" spans="1:12" ht="27.75" customHeight="1">
      <c r="A3" s="145" t="s">
        <v>206</v>
      </c>
      <c r="B3" s="146" t="s">
        <v>207</v>
      </c>
      <c r="C3" s="146">
        <v>12</v>
      </c>
      <c r="D3" s="147">
        <v>8000</v>
      </c>
      <c r="E3" s="148" t="s">
        <v>211</v>
      </c>
      <c r="F3" s="30"/>
      <c r="G3" s="30"/>
      <c r="L3" s="33" t="str">
        <f t="shared" si="0"/>
        <v>ТР</v>
      </c>
    </row>
    <row r="4" spans="1:12" ht="30.75" customHeight="1">
      <c r="A4" s="143" t="s">
        <v>192</v>
      </c>
      <c r="B4" s="144" t="s">
        <v>181</v>
      </c>
      <c r="C4" s="120">
        <v>1</v>
      </c>
      <c r="D4" s="121">
        <v>1392</v>
      </c>
      <c r="E4" s="127" t="s">
        <v>212</v>
      </c>
      <c r="F4" s="30"/>
      <c r="G4" s="30"/>
      <c r="L4" s="33" t="str">
        <f t="shared" si="0"/>
        <v>ТР</v>
      </c>
    </row>
    <row r="5" spans="1:12" ht="32.25" customHeight="1">
      <c r="A5" s="122" t="s">
        <v>193</v>
      </c>
      <c r="B5" s="119" t="s">
        <v>181</v>
      </c>
      <c r="C5" s="120">
        <v>1</v>
      </c>
      <c r="D5" s="121">
        <v>1899.57</v>
      </c>
      <c r="E5" s="132" t="s">
        <v>204</v>
      </c>
      <c r="F5" s="45"/>
      <c r="G5" s="45"/>
      <c r="K5" s="47"/>
      <c r="L5" s="33" t="str">
        <f t="shared" si="0"/>
        <v>ТР</v>
      </c>
    </row>
    <row r="6" spans="1:12" ht="43.5" customHeight="1">
      <c r="A6" s="133" t="s">
        <v>209</v>
      </c>
      <c r="B6" s="119" t="s">
        <v>181</v>
      </c>
      <c r="C6" s="120">
        <v>1</v>
      </c>
      <c r="D6" s="121">
        <f>148500+21000</f>
        <v>169500</v>
      </c>
      <c r="E6" s="134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23" t="s">
        <v>195</v>
      </c>
      <c r="B7" s="124" t="s">
        <v>181</v>
      </c>
      <c r="C7" s="125">
        <v>1</v>
      </c>
      <c r="D7" s="126">
        <v>1150</v>
      </c>
      <c r="E7" s="127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198</v>
      </c>
      <c r="B8" s="128" t="s">
        <v>181</v>
      </c>
      <c r="C8" s="43">
        <v>1</v>
      </c>
      <c r="D8" s="44">
        <v>3592</v>
      </c>
      <c r="E8" s="45" t="s">
        <v>201</v>
      </c>
      <c r="F8" s="46"/>
      <c r="G8" s="46"/>
      <c r="K8" s="44"/>
      <c r="L8" s="33" t="str">
        <f t="shared" si="0"/>
        <v>ТР</v>
      </c>
    </row>
    <row r="9" spans="1:12">
      <c r="A9" s="131" t="s">
        <v>199</v>
      </c>
      <c r="B9" s="130" t="s">
        <v>181</v>
      </c>
      <c r="C9" s="43">
        <v>1</v>
      </c>
      <c r="D9" s="44">
        <v>1800</v>
      </c>
      <c r="E9" s="131" t="s">
        <v>202</v>
      </c>
      <c r="F9" s="45"/>
      <c r="G9" s="45"/>
      <c r="K9" s="44"/>
      <c r="L9" s="33" t="str">
        <f t="shared" si="0"/>
        <v>ТР</v>
      </c>
    </row>
    <row r="10" spans="1:12">
      <c r="A10" s="129" t="s">
        <v>197</v>
      </c>
      <c r="B10" s="130" t="s">
        <v>181</v>
      </c>
      <c r="C10" s="43">
        <v>1</v>
      </c>
      <c r="D10" s="44">
        <v>31800</v>
      </c>
      <c r="E10" s="131" t="s">
        <v>200</v>
      </c>
      <c r="L10" s="33" t="str">
        <f t="shared" si="0"/>
        <v>ТР</v>
      </c>
    </row>
    <row r="11" spans="1:12" ht="94.5">
      <c r="A11" s="123" t="s">
        <v>191</v>
      </c>
      <c r="B11" s="124" t="s">
        <v>181</v>
      </c>
      <c r="C11" s="125">
        <v>1</v>
      </c>
      <c r="D11" s="126">
        <v>250</v>
      </c>
      <c r="E11" s="127" t="s">
        <v>205</v>
      </c>
      <c r="F11" s="112" t="s">
        <v>188</v>
      </c>
      <c r="G11" s="112"/>
      <c r="L11" s="33" t="str">
        <f t="shared" si="0"/>
        <v>ТР</v>
      </c>
    </row>
    <row r="12" spans="1:12" ht="31.5">
      <c r="A12" s="140" t="s">
        <v>203</v>
      </c>
      <c r="B12" s="141" t="s">
        <v>181</v>
      </c>
      <c r="C12" s="120">
        <v>1</v>
      </c>
      <c r="D12" s="47">
        <v>1170.3800000000001</v>
      </c>
      <c r="E12" s="142" t="s">
        <v>213</v>
      </c>
      <c r="F12" s="113" t="s">
        <v>74</v>
      </c>
      <c r="G12" s="114">
        <v>1200</v>
      </c>
      <c r="L12" s="33" t="str">
        <f t="shared" si="0"/>
        <v>ТР</v>
      </c>
    </row>
    <row r="13" spans="1:12" ht="31.5">
      <c r="A13" s="30"/>
      <c r="F13" s="113" t="s">
        <v>76</v>
      </c>
      <c r="G13" s="114">
        <v>4100</v>
      </c>
      <c r="L13" s="33">
        <f t="shared" si="0"/>
        <v>0</v>
      </c>
    </row>
    <row r="14" spans="1:12" ht="31.5">
      <c r="A14" s="30"/>
      <c r="F14" s="113" t="s">
        <v>208</v>
      </c>
      <c r="G14" s="114">
        <v>4000</v>
      </c>
      <c r="L14" s="33">
        <f t="shared" si="0"/>
        <v>0</v>
      </c>
    </row>
    <row r="15" spans="1:12" ht="15.75">
      <c r="A15" s="30"/>
      <c r="F15" s="113" t="s">
        <v>183</v>
      </c>
      <c r="G15" s="114">
        <v>150000</v>
      </c>
      <c r="L15" s="33">
        <f t="shared" si="0"/>
        <v>0</v>
      </c>
    </row>
    <row r="16" spans="1:12" ht="31.5">
      <c r="A16" s="30"/>
      <c r="F16" s="118" t="s">
        <v>184</v>
      </c>
      <c r="G16" s="114">
        <v>5000</v>
      </c>
      <c r="L16" s="33">
        <f t="shared" si="0"/>
        <v>0</v>
      </c>
    </row>
    <row r="17" spans="1:12" ht="15.75">
      <c r="A17" s="30"/>
      <c r="F17" s="113" t="s">
        <v>185</v>
      </c>
      <c r="G17" s="114">
        <v>200000</v>
      </c>
      <c r="L17" s="33">
        <f t="shared" si="0"/>
        <v>0</v>
      </c>
    </row>
    <row r="18" spans="1:12" ht="15.75">
      <c r="A18" s="30"/>
      <c r="F18" s="113"/>
      <c r="G18" s="114"/>
      <c r="L18" s="33">
        <f t="shared" si="0"/>
        <v>0</v>
      </c>
    </row>
    <row r="19" spans="1:12" ht="15.75">
      <c r="A19" s="30"/>
      <c r="F19" s="118"/>
      <c r="G19" s="114"/>
      <c r="L19" s="33">
        <f t="shared" si="0"/>
        <v>0</v>
      </c>
    </row>
    <row r="20" spans="1:12" ht="15.75">
      <c r="A20" s="30"/>
      <c r="F20" s="113"/>
      <c r="G20" s="11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132770.4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132770.4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54091.68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54091.68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42945.48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42945.48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39339.360000000001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39339.360000000001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13113.12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13113.12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54747.24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54747.24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130803.36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130803.36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GTNBS7HepIlZLECRNgYiPulXwz/YDeFmlOzE3XeIQOLg0CaBqARzPsSNGuzV4FSPqUce4niq6sYjuSJ2SyffxQ==" saltValue="qC5H24vrHpP1GBAIDl6q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5" sqref="C7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182</v>
      </c>
      <c r="F1" s="61">
        <v>2731.9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194975.86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585458.57000000018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437935.97000000015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F1*4.5*12</f>
        <v>147522.6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601000.87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601000.87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601000.87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179433.56000000017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106</v>
      </c>
      <c r="B27" s="76" t="s">
        <v>4</v>
      </c>
      <c r="C27" s="87">
        <v>51600.73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109</v>
      </c>
      <c r="B30" s="76" t="s">
        <v>18</v>
      </c>
      <c r="C30" s="87">
        <v>46234.230000000098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126344.12999999998</v>
      </c>
      <c r="F37" s="95" t="s">
        <v>168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110828.18421052631</v>
      </c>
      <c r="D38" s="95" t="s">
        <v>166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126552.85999999999</v>
      </c>
      <c r="D39" s="95" t="s">
        <v>167</v>
      </c>
      <c r="E39" s="69"/>
      <c r="G39" s="68"/>
      <c r="H39" s="68"/>
      <c r="L39" s="64"/>
      <c r="M39" s="178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8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126344.12999999998</v>
      </c>
      <c r="D41" s="81" t="s">
        <v>59</v>
      </c>
      <c r="E41" s="69"/>
      <c r="G41" s="68"/>
      <c r="H41" s="68"/>
      <c r="L41" s="64"/>
      <c r="M41" s="178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126344.12999999998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84896.58</v>
      </c>
      <c r="F45" s="95" t="s">
        <v>168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6274.6917960088695</v>
      </c>
      <c r="D46" s="95" t="s">
        <v>169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88070.339999999982</v>
      </c>
      <c r="D47" s="95" t="s">
        <v>167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84896.58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84896.58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101103.57000000004</v>
      </c>
      <c r="F53" s="95" t="s">
        <v>168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6552.4024627349345</v>
      </c>
      <c r="D54" s="95" t="s">
        <v>169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104183.7</v>
      </c>
      <c r="D55" s="95" t="s">
        <v>167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101103.57000000004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101103.57000000004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101785.90000000001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179.54507770192802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100689.77999999997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1096.120000000039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101785.90000000001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101785.90000000001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0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0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2021-03-31T08:41:10Z</dcterms:modified>
</cp:coreProperties>
</file>