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A122" i="1" l="1"/>
  <c r="F110" i="1"/>
  <c r="A113" i="1"/>
  <c r="A117" i="1"/>
  <c r="A118" i="1"/>
  <c r="A123" i="1"/>
  <c r="A141" i="1"/>
  <c r="F134" i="1"/>
  <c r="D118" i="1"/>
  <c r="A120" i="1"/>
  <c r="A124" i="1"/>
  <c r="F94" i="1"/>
  <c r="A97" i="1"/>
  <c r="F118" i="1"/>
  <c r="A121" i="1"/>
  <c r="A137" i="1"/>
  <c r="A98" i="1"/>
  <c r="A94" i="1"/>
  <c r="A95" i="1"/>
  <c r="A99" i="1"/>
  <c r="D94" i="1"/>
  <c r="A96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F186" i="1"/>
  <c r="H173" i="1"/>
  <c r="H186" i="1"/>
  <c r="H181" i="1"/>
  <c r="F181" i="1"/>
  <c r="H170" i="1"/>
  <c r="H171" i="1"/>
  <c r="H164" i="1"/>
  <c r="H180" i="1"/>
  <c r="A158" i="1"/>
  <c r="E155" i="1"/>
  <c r="H176" i="1" l="1"/>
  <c r="H179" i="1"/>
  <c r="F168" i="1"/>
  <c r="F187" i="1"/>
  <c r="H165" i="1"/>
  <c r="F165" i="1"/>
  <c r="H174" i="1"/>
  <c r="H184" i="1"/>
  <c r="H187" i="1"/>
  <c r="F170" i="1"/>
  <c r="H168" i="1"/>
  <c r="F173" i="1"/>
  <c r="H167" i="1"/>
  <c r="F171" i="1"/>
  <c r="F179" i="1"/>
  <c r="F178" i="1"/>
  <c r="H178" i="1"/>
  <c r="F164" i="1"/>
  <c r="F183" i="1"/>
  <c r="H183" i="1"/>
  <c r="H172" i="1"/>
  <c r="F172" i="1"/>
  <c r="H166" i="1"/>
  <c r="F185" i="1"/>
  <c r="H169" i="1"/>
  <c r="F169" i="1"/>
  <c r="F174" i="1"/>
  <c r="F180" i="1"/>
  <c r="F176" i="1"/>
  <c r="F184" i="1"/>
  <c r="H177" i="1"/>
  <c r="F182" i="1"/>
  <c r="H185" i="1"/>
  <c r="F166" i="1"/>
  <c r="F175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<sst xmlns="http://schemas.openxmlformats.org/spreadsheetml/2006/main" count="560" uniqueCount="208">
  <si>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</si>
  <si>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</si>
  <si>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</si>
  <si>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</si>
  <si>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</si>
  <si>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</si>
  <si>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</si>
  <si>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</si>
  <si>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</si>
  <si>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</si>
  <si>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</si>
  <si>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</si>
  <si>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</si>
  <si>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</si>
  <si>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</si>
  <si>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</si>
  <si>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</si>
  <si>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</si>
  <si>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</si>
  <si>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</si>
  <si>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</si>
  <si>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</si>
  <si>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</si>
  <si>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</si>
  <si>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</si>
  <si>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</si>
  <si>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</si>
  <si>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</si>
  <si>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</si>
  <si>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</si>
  <si>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</si>
  <si>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</si>
  <si>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</si>
  <si>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</si>
  <si>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</si>
  <si>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</si>
  <si>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</si>
  <si>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</si>
  <si>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</si>
  <si>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</si>
  <si>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</si>
  <si>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</si>
  <si>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</si>
  <si>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</si>
  <si>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</si>
  <si>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</si>
  <si>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</si>
  <si>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</si>
  <si>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</si>
  <si>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</si>
  <si>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</si>
  <si>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</si>
  <si>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</si>
  <si>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</si>
  <si>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</si>
  <si>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</si>
  <si>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</si>
  <si>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</si>
  <si>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</si>
  <si>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</si>
  <si>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</si>
  <si>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</si>
  <si>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</si>
  <si>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</si>
  <si>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</si>
  <si>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</si>
  <si>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</si>
  <si>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</si>
  <si>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</si>
  <si>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</si>
  <si>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</si>
  <si>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</si>
  <si>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</si>
  <si>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</si>
  <si>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</si>
  <si>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</si>
  <si>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</si>
  <si>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</si>
  <si>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</si>
  <si>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</si>
  <si>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</si>
  <si>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</si>
  <si>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</si>
  <si>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</si>
  <si>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</si>
  <si>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</si>
  <si>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</si>
  <si>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</si>
  <si>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</si>
  <si>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</si>
  <si>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</si>
  <si>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</si>
  <si>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</si>
  <si>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</si>
  <si>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</si>
  <si>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</si>
  <si>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</si>
  <si>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</si>
  <si>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</si>
  <si>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</si>
  <si>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</si>
  <si>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</si>
  <si>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</si>
  <si>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</si>
  <si>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</si>
  <si>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</si>
  <si>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</si>
  <si>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</si>
  <si>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</si>
  <si>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</si>
  <si>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</si>
  <si>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</si>
  <si>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</si>
  <si>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</si>
  <si>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</si>
  <si>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</si>
  <si>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</si>
  <si>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</si>
  <si>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</si>
  <si>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</si>
  <si>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</si>
  <si>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</si>
  <si>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</si>
  <si>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</si>
  <si>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</si>
  <si>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</si>
  <si>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</si>
  <si>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</si>
  <si>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</si>
  <si>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</si>
  <si>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</si>
  <si>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</si>
  <si>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</si>
  <si>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</si>
  <si>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</si>
  <si>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</si>
  <si>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</si>
  <si>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</si>
  <si>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</si>
  <si>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</si>
  <si>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</si>
  <si>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</si>
  <si>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</si>
  <si>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</si>
  <si>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</si>
  <si>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</si>
  <si>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</si>
  <si>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</si>
  <si>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</si>
  <si>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</si>
  <si>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</si>
  <si>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</si>
  <si>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</si>
  <si>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</si>
  <si>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</si>
  <si>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</si>
  <si>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</si>
  <si>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</si>
  <si>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</si>
  <si>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</si>
  <si>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</si>
  <si>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</si>
  <si>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</si>
  <si>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</si>
  <si>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</si>
  <si>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</si>
  <si>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</si>
  <si>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</si>
  <si>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</si>
  <si>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</si>
  <si>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</si>
  <si>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</si>
  <si>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</si>
  <si>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</si>
  <si>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</si>
  <si>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</si>
  <si>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</si>
  <si>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12/2</t>
  </si>
  <si>
    <t>Отчет об исполнении договора управления многоквартирного дома 
Мамина-Сибиряка, 12/2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</si>
  <si>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</si>
  <si>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</si>
  <si>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</si>
  <si>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</si>
  <si>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</si>
  <si>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</si>
  <si>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</si>
  <si>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</si>
  <si>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</si>
  <si>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</si>
  <si>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</si>
  <si>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</si>
  <si>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</si>
  <si>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07.04.2020, чек Рич Фемили</t>
  </si>
  <si>
    <t>АВР 2/20 от 07.04.2020, счет от 12.03.2020</t>
  </si>
  <si>
    <t>Замена шарового крана в ИТП (1 шт.).</t>
  </si>
  <si>
    <t>АВР 3/20 от 10.06.2020, счет №111 от 08.06.2020</t>
  </si>
  <si>
    <t>Монтаж системы диспетчеризации лифта.</t>
  </si>
  <si>
    <t>Замена платы питания пассажирского лифта.</t>
  </si>
  <si>
    <t>Замена общедомовых приборов учета электрической энергии и трансформаторов тока.</t>
  </si>
  <si>
    <t>АВР 6/20 от 20.11.2020</t>
  </si>
  <si>
    <t>Приобретение и укладка грязезащитного коврика в тамбур подъезда.</t>
  </si>
  <si>
    <t>АВР 7/20 от 03.12.20, счет №96 от 10.11.2020</t>
  </si>
  <si>
    <t>АВР 4/20 от 12.11.2020, Решение, счет №131 от 28.08.2020</t>
  </si>
  <si>
    <t>АВР 5/20 от 30.09.2020, счет №156 от 25.09.2020</t>
  </si>
  <si>
    <t>АВР 8/20 от 27.01.2021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</si>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</sst>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2" fillId="0" borderId="0"/>
  </cellStyleXfs>
  <cellXfs count="18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4" fontId="24" fillId="0" borderId="0" xfId="5" applyNumberFormat="1" applyFont="1" applyFill="1" applyBorder="1" applyAlignment="1"/>
    <xf numFmtId="0" fontId="10" fillId="0" borderId="0" xfId="5" applyBorder="1" applyAlignment="1">
      <alignment horizontal="center"/>
    </xf>
    <xf numFmtId="0" fontId="10" fillId="0" borderId="0" xfId="5" applyFill="1" applyBorder="1" applyAlignment="1">
      <alignment horizontal="center"/>
    </xf>
    <xf numFmtId="0" fontId="10" fillId="0" borderId="0" xfId="5" applyNumberFormat="1" applyBorder="1" applyAlignment="1">
      <alignment horizontal="center"/>
    </xf>
    <xf numFmtId="0" fontId="10" fillId="0" borderId="0" xfId="5" applyFill="1" applyBorder="1" applyAlignment="1"/>
    <xf numFmtId="1" fontId="10" fillId="0" borderId="0" xfId="5" applyNumberFormat="1" applyFill="1" applyBorder="1" applyAlignment="1">
      <alignment horizontal="center"/>
    </xf>
    <xf numFmtId="4" fontId="10" fillId="0" borderId="0" xfId="5" applyNumberFormat="1" applyBorder="1" applyAlignment="1">
      <alignment vertical="center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6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6" fillId="0" borderId="0" xfId="5" applyFont="1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1" fontId="2" fillId="0" borderId="0" xfId="6" applyNumberFormat="1" applyFill="1" applyBorder="1" applyAlignment="1">
      <alignment horizontal="center"/>
    </xf>
    <xf numFmtId="4" fontId="2" fillId="0" borderId="0" xfId="6" applyNumberForma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1" fillId="0" borderId="0" xfId="4" applyFont="1" applyFill="1" applyBorder="1" applyAlignment="1"/>
    <xf numFmtId="49" fontId="17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S28" sqref="S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0" t="s">
        <v>177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188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4" t="s">
        <v>1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0" t="s">
        <v>82</v>
      </c>
      <c r="R8" s="16"/>
    </row>
    <row r="9" spans="1:18" ht="18.75" customHeight="1" outlineLevel="1">
      <c r="A9" s="164" t="s">
        <v>2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0" t="s">
        <v>83</v>
      </c>
    </row>
    <row r="10" spans="1:18" ht="18.75" customHeight="1" outlineLevel="1">
      <c r="A10" s="164" t="s">
        <v>3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436764.51</v>
      </c>
      <c r="K10" s="109"/>
      <c r="L10" s="171"/>
      <c r="M10" s="109"/>
      <c r="N10" s="109"/>
      <c r="O10" s="70" t="s">
        <v>84</v>
      </c>
    </row>
    <row r="11" spans="1:18" outlineLevel="1">
      <c r="A11" s="164" t="s">
        <v>4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554379.61800000002</v>
      </c>
      <c r="K11" s="109"/>
      <c r="L11" s="171"/>
      <c r="M11" s="109"/>
      <c r="N11" s="109"/>
      <c r="O11" s="70" t="s">
        <v>85</v>
      </c>
    </row>
    <row r="12" spans="1:18" ht="18.75" customHeight="1" outlineLevel="1">
      <c r="A12" s="164" t="s">
        <v>5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425171.01</v>
      </c>
      <c r="K12" s="109"/>
      <c r="L12" s="171"/>
      <c r="M12" s="109"/>
      <c r="N12" s="109"/>
      <c r="O12" s="70" t="s">
        <v>86</v>
      </c>
    </row>
    <row r="13" spans="1:18" ht="18.75" customHeight="1" outlineLevel="1">
      <c r="A13" s="164" t="s">
        <v>6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129208.60800000001</v>
      </c>
      <c r="K13" s="109"/>
      <c r="L13" s="171"/>
      <c r="M13" s="109"/>
      <c r="N13" s="109"/>
      <c r="O13" s="70" t="s">
        <v>87</v>
      </c>
    </row>
    <row r="14" spans="1:18" ht="18.75" customHeight="1" outlineLevel="1">
      <c r="A14" s="164" t="s">
        <v>7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09"/>
      <c r="L14" s="171"/>
      <c r="M14" s="109"/>
      <c r="N14" s="109"/>
      <c r="O14" s="70" t="s">
        <v>88</v>
      </c>
    </row>
    <row r="15" spans="1:18" ht="18.75" customHeight="1" outlineLevel="1">
      <c r="A15" s="164" t="s">
        <v>8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589657.72</v>
      </c>
      <c r="K15" s="109"/>
      <c r="L15" s="171"/>
      <c r="M15" s="109"/>
      <c r="N15" s="109"/>
      <c r="O15" s="70" t="s">
        <v>89</v>
      </c>
    </row>
    <row r="16" spans="1:18" ht="18.75" customHeight="1" outlineLevel="1">
      <c r="A16" s="164" t="s">
        <v>9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589657.72</v>
      </c>
      <c r="K16" s="109"/>
      <c r="L16" s="171"/>
      <c r="M16" s="109"/>
      <c r="N16" s="109"/>
      <c r="O16" s="70" t="s">
        <v>90</v>
      </c>
    </row>
    <row r="17" spans="1:23" ht="18.75" customHeight="1" outlineLevel="1">
      <c r="A17" s="164" t="s">
        <v>10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0" t="s">
        <v>91</v>
      </c>
    </row>
    <row r="18" spans="1:23" ht="18.75" customHeight="1" outlineLevel="1">
      <c r="A18" s="164" t="s">
        <v>11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0" t="s">
        <v>92</v>
      </c>
    </row>
    <row r="19" spans="1:23" ht="18.75" customHeight="1" outlineLevel="1">
      <c r="A19" s="164" t="s">
        <v>12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0" t="s">
        <v>93</v>
      </c>
    </row>
    <row r="20" spans="1:23" ht="18.75" customHeight="1" outlineLevel="1">
      <c r="A20" s="164" t="s">
        <v>13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0" t="s">
        <v>94</v>
      </c>
    </row>
    <row r="21" spans="1:23" ht="18.75" customHeight="1" outlineLevel="1">
      <c r="A21" s="164" t="s">
        <v>14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589657.72</v>
      </c>
      <c r="K21" s="109"/>
      <c r="L21" s="171"/>
      <c r="M21" s="109"/>
      <c r="N21" s="109"/>
      <c r="O21" s="70" t="s">
        <v>95</v>
      </c>
    </row>
    <row r="22" spans="1:23" ht="18.75" customHeight="1" outlineLevel="1">
      <c r="A22" s="164" t="s">
        <v>15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0" t="s">
        <v>96</v>
      </c>
    </row>
    <row r="23" spans="1:23" ht="18.75" customHeight="1" outlineLevel="1">
      <c r="A23" s="164" t="s">
        <v>16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0" t="s">
        <v>97</v>
      </c>
    </row>
    <row r="24" spans="1:23" ht="18.75" customHeight="1" outlineLevel="1">
      <c r="A24" s="164" t="s">
        <v>17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401486.40800000005</v>
      </c>
      <c r="K24" s="109"/>
      <c r="L24" s="17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3" t="s">
        <v>18</v>
      </c>
      <c r="B27" s="163"/>
      <c r="C27" s="163"/>
      <c r="D27" s="163"/>
      <c r="E27" s="163"/>
      <c r="F27" s="163" t="s">
        <v>19</v>
      </c>
      <c r="G27" s="163"/>
      <c r="H27" s="5" t="s">
        <v>56</v>
      </c>
      <c r="I27" s="163" t="s">
        <v>20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125664.95999999999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60">
        <f>VLOOKUP(A29,ПТО!$A$39:$D$53,2,FALSE)</f>
        <v>108764.16</v>
      </c>
      <c r="G29" s="160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2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35982.120000000003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32711.040000000001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10903.68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50429.520000000004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5" t="str">
        <f>ПТО!A46</f>
        <v>Работы по содержанию лифта (лифтов)</v>
      </c>
      <c r="B35" s="155"/>
      <c r="C35" s="155"/>
      <c r="D35" s="155"/>
      <c r="E35" s="155"/>
      <c r="F35" s="160">
        <f>VLOOKUP(A35,ПТО!$A$39:$D$53,2,FALSE)</f>
        <v>53973.240000000005</v>
      </c>
      <c r="G35" s="160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2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2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5" t="str">
        <f>ПТО!A2</f>
        <v>Техническое освидетельствование лифта.</v>
      </c>
      <c r="B43" s="155"/>
      <c r="C43" s="155"/>
      <c r="D43" s="155"/>
      <c r="E43" s="155"/>
      <c r="F43" s="160">
        <f>VLOOKUP(A43,ПТО!$A$2:$D$31,4,FALSE)</f>
        <v>8100</v>
      </c>
      <c r="G43" s="160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2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5" t="str">
        <f>ПТО!A3</f>
        <v>Техническое обслуживание охранной сигнализации.</v>
      </c>
      <c r="B44" s="155"/>
      <c r="C44" s="155"/>
      <c r="D44" s="155"/>
      <c r="E44" s="155"/>
      <c r="F44" s="160">
        <f>VLOOKUP(A44,ПТО!$A$2:$D$31,4,FALSE)</f>
        <v>11550.000000000002</v>
      </c>
      <c r="G44" s="160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5" t="str">
        <f>ПТО!A4</f>
        <v>Приобретение новогодней елки и гирлянды.</v>
      </c>
      <c r="B45" s="155"/>
      <c r="C45" s="155"/>
      <c r="D45" s="155"/>
      <c r="E45" s="155"/>
      <c r="F45" s="160">
        <f>VLOOKUP(A45,ПТО!$A$2:$D$31,4,FALSE)</f>
        <v>1400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5"/>
      <c r="N45" s="109"/>
      <c r="O45" s="23" t="str">
        <f t="shared" si="1"/>
        <v>Приобретение новогодней елки и гирлянды.</v>
      </c>
      <c r="R45" s="22" t="s">
        <v>71</v>
      </c>
    </row>
    <row r="46" spans="1:18" ht="51" customHeight="1" outlineLevel="1">
      <c r="A46" s="155" t="str">
        <f>ПТО!A5</f>
        <v>Приобретение и установка таблички по пожарной безопасности.</v>
      </c>
      <c r="B46" s="155"/>
      <c r="C46" s="155"/>
      <c r="D46" s="155"/>
      <c r="E46" s="155"/>
      <c r="F46" s="160">
        <f>VLOOKUP(A46,ПТО!$A$2:$D$31,4,FALSE)</f>
        <v>250</v>
      </c>
      <c r="G46" s="160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2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55" t="str">
        <f>ПТО!A6</f>
        <v>Замена шарового крана в ИТП (1 шт.).</v>
      </c>
      <c r="B47" s="155"/>
      <c r="C47" s="155"/>
      <c r="D47" s="155"/>
      <c r="E47" s="155"/>
      <c r="F47" s="160">
        <f>VLOOKUP(A47,ПТО!$A$2:$D$31,4,FALSE)</f>
        <v>4295.8599999999997</v>
      </c>
      <c r="G47" s="160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2"/>
      <c r="M47" s="115"/>
      <c r="N47" s="109"/>
      <c r="O47" s="23" t="str">
        <f t="shared" si="1"/>
        <v>Замена шарового крана в ИТП (1 шт.).</v>
      </c>
      <c r="R47" s="22" t="s">
        <v>71</v>
      </c>
    </row>
    <row r="48" spans="1:18" ht="51" customHeight="1" outlineLevel="1">
      <c r="A48" s="155" t="str">
        <f>ПТО!A7</f>
        <v>Монтаж системы диспетчеризации лифта.</v>
      </c>
      <c r="B48" s="155"/>
      <c r="C48" s="155"/>
      <c r="D48" s="155"/>
      <c r="E48" s="155"/>
      <c r="F48" s="160">
        <f>VLOOKUP(A48,ПТО!$A$2:$D$31,4,FALSE)</f>
        <v>39259</v>
      </c>
      <c r="G48" s="160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2"/>
      <c r="M48" s="115"/>
      <c r="N48" s="109"/>
      <c r="O48" s="23" t="str">
        <f t="shared" si="1"/>
        <v>Монтаж системы диспетчеризации лифта.</v>
      </c>
      <c r="R48" s="22" t="s">
        <v>71</v>
      </c>
    </row>
    <row r="49" spans="1:18" ht="51" customHeight="1" outlineLevel="1">
      <c r="A49" s="155" t="str">
        <f>ПТО!A8</f>
        <v>Замена платы питания пассажирского лифта.</v>
      </c>
      <c r="B49" s="155"/>
      <c r="C49" s="155"/>
      <c r="D49" s="155"/>
      <c r="E49" s="155"/>
      <c r="F49" s="160">
        <f>VLOOKUP(A49,ПТО!$A$2:$D$31,4,FALSE)</f>
        <v>8750</v>
      </c>
      <c r="G49" s="160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2"/>
      <c r="M49" s="115"/>
      <c r="N49" s="109"/>
      <c r="O49" s="23" t="str">
        <f t="shared" si="1"/>
        <v>Замена платы питания пассажирского лифта.</v>
      </c>
      <c r="R49" s="22" t="s">
        <v>71</v>
      </c>
    </row>
    <row r="50" spans="1:18" ht="51" customHeight="1" outlineLevel="1">
      <c r="A50" s="155" t="str">
        <f>ПТО!A9</f>
        <v>Замена общедомовых приборов учета электрической энергии и трансформаторов тока.</v>
      </c>
      <c r="B50" s="155"/>
      <c r="C50" s="155"/>
      <c r="D50" s="155"/>
      <c r="E50" s="155"/>
      <c r="F50" s="160">
        <f>VLOOKUP(A50,ПТО!$A$2:$D$31,4,FALSE)</f>
        <v>7178.79</v>
      </c>
      <c r="G50" s="160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2"/>
      <c r="M50" s="115"/>
      <c r="N50" s="109"/>
      <c r="O50" s="23" t="str">
        <f t="shared" si="1"/>
        <v>Замена общедомовых приборов учета электрической энергии и трансформаторов тока.</v>
      </c>
      <c r="R50" s="22" t="s">
        <v>71</v>
      </c>
    </row>
    <row r="51" spans="1:18" ht="51" customHeight="1" outlineLevel="1">
      <c r="A51" s="155" t="str">
        <f>ПТО!A10</f>
        <v>Приобретение и укладка грязезащитного коврика в тамбур подъезда.</v>
      </c>
      <c r="B51" s="155"/>
      <c r="C51" s="155"/>
      <c r="D51" s="155"/>
      <c r="E51" s="155"/>
      <c r="F51" s="160">
        <f>VLOOKUP(A51,ПТО!$A$2:$D$31,4,FALSE)</f>
        <v>1680</v>
      </c>
      <c r="G51" s="160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2"/>
      <c r="M51" s="115"/>
      <c r="N51" s="109"/>
      <c r="O51" s="23" t="str">
        <f t="shared" si="1"/>
        <v>Приобретение и укладка грязезащитного коврика в тамбур подъезда.</v>
      </c>
      <c r="R51" s="22" t="s">
        <v>71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3" t="s">
        <v>26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0" t="s">
        <v>99</v>
      </c>
    </row>
    <row r="76" spans="1:16384" ht="18.75" customHeight="1" outlineLevel="1">
      <c r="A76" s="173" t="s">
        <v>27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0" t="s">
        <v>100</v>
      </c>
    </row>
    <row r="77" spans="1:16384" ht="21.75" customHeight="1" outlineLevel="1">
      <c r="A77" s="173" t="s">
        <v>28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0" t="s">
        <v>101</v>
      </c>
    </row>
    <row r="78" spans="1:16384" ht="18.75" customHeight="1" outlineLevel="1">
      <c r="A78" s="173" t="s">
        <v>29</v>
      </c>
      <c r="B78" s="173"/>
      <c r="C78" s="173"/>
      <c r="D78" s="173"/>
      <c r="E78" s="173"/>
      <c r="F78" s="173"/>
      <c r="G78" s="173"/>
      <c r="H78" s="173"/>
      <c r="I78" s="173"/>
      <c r="J78" s="97">
        <f>VLOOKUP(O78,АО,3,FALSE)</f>
        <v>0</v>
      </c>
      <c r="K78" s="109"/>
      <c r="L78" s="175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3" t="s">
        <v>1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09"/>
      <c r="L81" s="161"/>
      <c r="M81" s="109"/>
      <c r="N81" s="109"/>
      <c r="O81" s="70" t="s">
        <v>103</v>
      </c>
    </row>
    <row r="82" spans="1:15" outlineLevel="1">
      <c r="A82" s="153" t="s">
        <v>2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09"/>
      <c r="L82" s="161"/>
      <c r="M82" s="109"/>
      <c r="N82" s="109"/>
      <c r="O82" s="70" t="s">
        <v>104</v>
      </c>
    </row>
    <row r="83" spans="1:15" outlineLevel="1">
      <c r="A83" s="167" t="s">
        <v>3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104432.46</v>
      </c>
      <c r="K83" s="109"/>
      <c r="L83" s="161"/>
      <c r="M83" s="109"/>
      <c r="N83" s="109"/>
      <c r="O83" s="70" t="s">
        <v>105</v>
      </c>
    </row>
    <row r="84" spans="1:15" outlineLevel="1">
      <c r="A84" s="167" t="s">
        <v>15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61"/>
      <c r="M84" s="109"/>
      <c r="N84" s="109"/>
      <c r="O84" s="70" t="s">
        <v>106</v>
      </c>
    </row>
    <row r="85" spans="1:15" outlineLevel="1">
      <c r="A85" s="167" t="s">
        <v>16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61"/>
      <c r="M85" s="109"/>
      <c r="N85" s="109"/>
      <c r="O85" s="70" t="s">
        <v>107</v>
      </c>
    </row>
    <row r="86" spans="1:15" outlineLevel="1">
      <c r="A86" s="167" t="s">
        <v>17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66158.730000000098</v>
      </c>
      <c r="K86" s="109"/>
      <c r="L86" s="161"/>
      <c r="M86" s="109"/>
      <c r="N86" s="109"/>
      <c r="O86" s="70" t="s">
        <v>108</v>
      </c>
    </row>
    <row r="87" spans="1:15" ht="18.75" customHeight="1" outlineLevel="1">
      <c r="A87" s="167" t="s">
        <v>26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0" t="s">
        <v>109</v>
      </c>
    </row>
    <row r="88" spans="1:15" ht="18.75" customHeight="1" outlineLevel="1">
      <c r="A88" s="167" t="s">
        <v>27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0" t="s">
        <v>110</v>
      </c>
    </row>
    <row r="89" spans="1:15" ht="18.75" customHeight="1" outlineLevel="1">
      <c r="A89" s="167" t="s">
        <v>28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0" t="s">
        <v>111</v>
      </c>
    </row>
    <row r="90" spans="1:15" ht="18.75" customHeight="1" outlineLevel="1">
      <c r="A90" s="167" t="s">
        <v>29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61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6" t="s">
        <v>47</v>
      </c>
      <c r="B93" s="176"/>
      <c r="C93" s="176"/>
      <c r="D93" s="177" t="s">
        <v>48</v>
      </c>
      <c r="E93" s="177"/>
      <c r="F93" s="10" t="s">
        <v>49</v>
      </c>
      <c r="G93" s="176" t="s">
        <v>50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158423.03999999998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138967.57894736843</v>
      </c>
      <c r="L95" s="162"/>
      <c r="O95" s="1" t="s">
        <v>113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167929.72</v>
      </c>
      <c r="L96" s="162"/>
      <c r="O96" s="1" t="s">
        <v>114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0</v>
      </c>
      <c r="L97" s="162"/>
      <c r="O97" s="1" t="s">
        <v>115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158423.03999999998</v>
      </c>
      <c r="L98" s="162"/>
      <c r="O98" s="1" t="s">
        <v>116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158423.03999999998</v>
      </c>
      <c r="L99" s="162"/>
      <c r="O99" s="1" t="s">
        <v>117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118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119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9">
        <f>VLOOKUP("хвс",АО,5,FALSE)</f>
        <v>89991.609999999986</v>
      </c>
      <c r="H102" s="158"/>
      <c r="I102" s="158"/>
      <c r="J102" s="158"/>
      <c r="L102" s="162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6651.2645971914253</v>
      </c>
      <c r="L103" s="162"/>
      <c r="O103" s="1" t="s">
        <v>122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100974.09</v>
      </c>
      <c r="L104" s="162"/>
      <c r="O104" s="1" t="s">
        <v>123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0</v>
      </c>
      <c r="L105" s="162"/>
      <c r="O105" s="1" t="s">
        <v>124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89991.609999999986</v>
      </c>
      <c r="L106" s="162"/>
      <c r="O106" s="1" t="s">
        <v>125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89991.609999999986</v>
      </c>
      <c r="L107" s="162"/>
      <c r="O107" s="1" t="s">
        <v>126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127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128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9">
        <f>VLOOKUP("воо",АО,5,FALSE)</f>
        <v>103278.69000000003</v>
      </c>
      <c r="H110" s="158"/>
      <c r="I110" s="158"/>
      <c r="J110" s="158"/>
      <c r="L110" s="162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6693.3694102397949</v>
      </c>
      <c r="L111" s="162"/>
      <c r="O111" s="1" t="s">
        <v>130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113576.35999999997</v>
      </c>
      <c r="L112" s="162"/>
      <c r="O112" s="1" t="s">
        <v>131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62"/>
      <c r="O113" s="1" t="s">
        <v>132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103278.69000000003</v>
      </c>
      <c r="L114" s="162"/>
      <c r="O114" s="1" t="s">
        <v>133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103278.69000000003</v>
      </c>
      <c r="L115" s="162"/>
      <c r="O115" s="1" t="s">
        <v>134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135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136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9">
        <f>VLOOKUP("тко",АО,5,FALSE)</f>
        <v>110039.45999999998</v>
      </c>
      <c r="H118" s="158"/>
      <c r="I118" s="158"/>
      <c r="J118" s="158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194.10393184103293</v>
      </c>
      <c r="L119" s="47"/>
      <c r="O119" s="1" t="s">
        <v>138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117526.35999999997</v>
      </c>
      <c r="L120" s="47"/>
      <c r="O120" s="1" t="s">
        <v>139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110039.45999999998</v>
      </c>
      <c r="L122" s="47"/>
      <c r="O122" s="1" t="s">
        <v>141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110039.45999999998</v>
      </c>
      <c r="L123" s="47"/>
      <c r="O123" s="1" t="s">
        <v>142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9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3" t="s">
        <v>44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170</v>
      </c>
    </row>
    <row r="145" spans="1:15" ht="18.75" customHeight="1" outlineLevel="1">
      <c r="A145" s="153" t="s">
        <v>45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3" t="s">
        <v>173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66019.98</v>
      </c>
      <c r="O146" t="s">
        <v>172</v>
      </c>
    </row>
    <row r="149" spans="1:15" ht="52.5" customHeight="1">
      <c r="A149" s="178" t="s">
        <v>178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188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80" t="s">
        <v>187</v>
      </c>
      <c r="B154" s="180"/>
      <c r="C154" s="180"/>
      <c r="D154" s="180"/>
      <c r="E154" s="27">
        <f>ПТО!G1</f>
        <v>-129789.46</v>
      </c>
    </row>
    <row r="155" spans="1:15" ht="34.5" customHeight="1">
      <c r="A155" s="179" t="s">
        <v>186</v>
      </c>
      <c r="B155" s="179"/>
      <c r="C155" s="179"/>
      <c r="D155" s="179"/>
      <c r="E155" s="28">
        <f>J13</f>
        <v>129208.60800000001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18</v>
      </c>
      <c r="B157" s="163"/>
      <c r="C157" s="163"/>
      <c r="D157" s="163"/>
      <c r="E157" s="163"/>
      <c r="F157" s="163" t="s">
        <v>19</v>
      </c>
      <c r="G157" s="163"/>
      <c r="H157" s="20" t="s">
        <v>56</v>
      </c>
      <c r="I157" s="163" t="s">
        <v>20</v>
      </c>
      <c r="J157" s="163"/>
    </row>
    <row r="158" spans="1:15" ht="29.25" customHeight="1">
      <c r="A158" s="155" t="str">
        <f t="shared" ref="A158:A163" si="14">IF(N158&gt;0,N158,0)</f>
        <v>Техническое освидетельствование лифта.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8100</v>
      </c>
      <c r="G158" s="160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5" t="str">
        <f t="shared" si="14"/>
        <v>Техническое обслуживание охранной сигнализации.</v>
      </c>
      <c r="B159" s="155"/>
      <c r="C159" s="155"/>
      <c r="D159" s="155"/>
      <c r="E159" s="155"/>
      <c r="F159" s="160">
        <f t="shared" si="15"/>
        <v>11550.000000000002</v>
      </c>
      <c r="G159" s="160"/>
      <c r="H159" s="24" t="str">
        <f t="shared" si="16"/>
        <v>ежемесячно</v>
      </c>
      <c r="I159" s="156">
        <f t="shared" si="17"/>
        <v>12</v>
      </c>
      <c r="J159" s="156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5" t="str">
        <f t="shared" si="14"/>
        <v>Приобретение новогодней елки и гирлянды.</v>
      </c>
      <c r="B160" s="155"/>
      <c r="C160" s="155"/>
      <c r="D160" s="155"/>
      <c r="E160" s="155"/>
      <c r="F160" s="160">
        <f t="shared" si="15"/>
        <v>1400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71</v>
      </c>
      <c r="N160" s="1" t="str">
        <v>Приобретение новогодней елки и гирлянды.</v>
      </c>
    </row>
    <row r="161" spans="1:14" ht="28.5" customHeight="1">
      <c r="A161" s="155" t="str">
        <f>IF(N161&gt;0,N161,0)</f>
        <v>Приобретение и установка таблички по пожарной безопасности.</v>
      </c>
      <c r="B161" s="155"/>
      <c r="C161" s="155"/>
      <c r="D161" s="155"/>
      <c r="E161" s="155"/>
      <c r="F161" s="160">
        <f t="shared" si="15"/>
        <v>250</v>
      </c>
      <c r="G161" s="160"/>
      <c r="H161" s="24" t="str">
        <f t="shared" si="16"/>
        <v>разово</v>
      </c>
      <c r="I161" s="156">
        <f t="shared" si="17"/>
        <v>1</v>
      </c>
      <c r="J161" s="156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55" t="str">
        <f t="shared" si="14"/>
        <v>Замена шарового крана в ИТП (1 шт.).</v>
      </c>
      <c r="B162" s="155"/>
      <c r="C162" s="155"/>
      <c r="D162" s="155"/>
      <c r="E162" s="155"/>
      <c r="F162" s="160">
        <f t="shared" si="15"/>
        <v>4295.8599999999997</v>
      </c>
      <c r="G162" s="160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71</v>
      </c>
      <c r="N162" s="1" t="str">
        <v>Замена шарового крана в ИТП (1 шт.).</v>
      </c>
    </row>
    <row r="163" spans="1:14" ht="28.5" customHeight="1">
      <c r="A163" s="155" t="str">
        <f t="shared" si="14"/>
        <v>Монтаж системы диспетчеризации лифта.</v>
      </c>
      <c r="B163" s="155"/>
      <c r="C163" s="155"/>
      <c r="D163" s="155"/>
      <c r="E163" s="155"/>
      <c r="F163" s="160">
        <f t="shared" si="15"/>
        <v>39259</v>
      </c>
      <c r="G163" s="160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71</v>
      </c>
      <c r="N163" s="1" t="str">
        <v>Монтаж системы диспетчеризации лифта.</v>
      </c>
    </row>
    <row r="164" spans="1:14" ht="28.5" customHeight="1">
      <c r="A164" s="155" t="str">
        <f t="shared" ref="A164:A187" si="18">IF(N164&gt;0,N164,0)</f>
        <v>Замена платы питания пассажирского лифта.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8750</v>
      </c>
      <c r="G164" s="160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71</v>
      </c>
      <c r="N164" s="1" t="str">
        <v>Замена платы питания пассажирского лифта.</v>
      </c>
    </row>
    <row r="165" spans="1:14" ht="28.5" customHeight="1">
      <c r="A165" s="155" t="str">
        <f t="shared" si="18"/>
        <v>Замена общедомовых приборов учета электрической энергии и трансформаторов тока.</v>
      </c>
      <c r="B165" s="155"/>
      <c r="C165" s="155"/>
      <c r="D165" s="155"/>
      <c r="E165" s="155"/>
      <c r="F165" s="160">
        <f t="shared" si="19"/>
        <v>7178.79</v>
      </c>
      <c r="G165" s="160"/>
      <c r="H165" s="29" t="str">
        <f t="shared" si="16"/>
        <v>разово</v>
      </c>
      <c r="I165" s="156">
        <f t="shared" si="20"/>
        <v>1</v>
      </c>
      <c r="J165" s="156"/>
      <c r="M165" s="22" t="s">
        <v>71</v>
      </c>
      <c r="N165" s="1" t="str">
        <v>Замена общедомовых приборов учета электрической энергии и трансформаторов тока.</v>
      </c>
    </row>
    <row r="166" spans="1:14" ht="28.5" customHeight="1">
      <c r="A166" s="155" t="str">
        <f t="shared" si="18"/>
        <v>Приобретение и укладка грязезащитного коврика в тамбур подъезда.</v>
      </c>
      <c r="B166" s="155"/>
      <c r="C166" s="155"/>
      <c r="D166" s="155"/>
      <c r="E166" s="155"/>
      <c r="F166" s="160">
        <f t="shared" si="19"/>
        <v>1680</v>
      </c>
      <c r="G166" s="160"/>
      <c r="H166" s="29" t="str">
        <f t="shared" si="16"/>
        <v>разово</v>
      </c>
      <c r="I166" s="156">
        <f t="shared" si="20"/>
        <v>1</v>
      </c>
      <c r="J166" s="156"/>
      <c r="M166" s="22" t="s">
        <v>71</v>
      </c>
      <c r="N166" s="1" t="str">
        <v>Приобретение и укладка грязезащитного коврика в тамбур подъезда.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71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71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71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71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71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71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71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71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71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71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71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71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71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71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71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71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71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71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71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71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0" t="s">
        <v>185</v>
      </c>
      <c r="B190" s="180"/>
      <c r="C190" s="180"/>
      <c r="D190" s="180"/>
      <c r="E190" s="27">
        <f>SUM(F158:G187)</f>
        <v>82463.649999999994</v>
      </c>
    </row>
    <row r="191" spans="1:14" ht="51.75" customHeight="1">
      <c r="A191" s="180" t="s">
        <v>184</v>
      </c>
      <c r="B191" s="180"/>
      <c r="C191" s="180"/>
      <c r="D191" s="180"/>
      <c r="E191" s="27">
        <f>E190+E154-E155</f>
        <v>-176534.41800000001</v>
      </c>
    </row>
    <row r="192" spans="1:14">
      <c r="A192" s="104" t="s">
        <v>174</v>
      </c>
    </row>
    <row r="193" spans="1:10" ht="62.25" customHeight="1">
      <c r="A193" s="154" t="s">
        <v>183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>
      <c r="A194" s="152" t="str">
        <f>ПТО!F12</f>
        <v xml:space="preserve">  -  поверка (замена) манометров и термометров</v>
      </c>
      <c r="B194" s="152"/>
      <c r="C194" s="152"/>
      <c r="D194" s="152"/>
      <c r="E194" s="152"/>
      <c r="F194" s="152"/>
      <c r="G194" s="152"/>
      <c r="H194" s="49">
        <f>ПТО!G12</f>
        <v>1200</v>
      </c>
      <c r="I194" s="50" t="s">
        <v>74</v>
      </c>
    </row>
    <row r="195" spans="1:10" ht="18.75" customHeight="1">
      <c r="A195" s="152" t="str">
        <f>ПТО!F13</f>
        <v xml:space="preserve">  -  техническое освидетельствование лифта</v>
      </c>
      <c r="B195" s="152"/>
      <c r="C195" s="152"/>
      <c r="D195" s="152"/>
      <c r="E195" s="152"/>
      <c r="F195" s="152"/>
      <c r="G195" s="152"/>
      <c r="H195" s="49">
        <f>ПТО!G13</f>
        <v>8100</v>
      </c>
      <c r="I195" s="50" t="s">
        <v>74</v>
      </c>
    </row>
    <row r="196" spans="1:10" ht="18.75" customHeight="1">
      <c r="A196" s="152" t="str">
        <f>ПТО!F14</f>
        <v xml:space="preserve">  -  техническое обслуживание охранной сигнализации</v>
      </c>
      <c r="B196" s="152"/>
      <c r="C196" s="152"/>
      <c r="D196" s="152"/>
      <c r="E196" s="152"/>
      <c r="F196" s="152"/>
      <c r="G196" s="152"/>
      <c r="H196" s="49">
        <f>ПТО!G14</f>
        <v>11550</v>
      </c>
      <c r="I196" s="50" t="s">
        <v>74</v>
      </c>
    </row>
    <row r="197" spans="1:10" ht="18.75" customHeight="1">
      <c r="A197" s="152" t="str">
        <f>ПТО!F15</f>
        <v xml:space="preserve">  -  установка системы видеонаблюдения</v>
      </c>
      <c r="B197" s="152"/>
      <c r="C197" s="152"/>
      <c r="D197" s="152"/>
      <c r="E197" s="152"/>
      <c r="F197" s="152"/>
      <c r="G197" s="152"/>
      <c r="H197" s="49">
        <f>ПТО!G15</f>
        <v>110000</v>
      </c>
      <c r="I197" s="50" t="s">
        <v>74</v>
      </c>
    </row>
    <row r="198" spans="1:10" ht="18.75" customHeight="1">
      <c r="A198" s="152" t="str">
        <f>ПТО!F16</f>
        <v xml:space="preserve">  -  монтаж греющего кабеля на кровли</v>
      </c>
      <c r="B198" s="152"/>
      <c r="C198" s="152"/>
      <c r="D198" s="152"/>
      <c r="E198" s="152"/>
      <c r="F198" s="152"/>
      <c r="G198" s="152"/>
      <c r="H198" s="49">
        <f>ПТО!G16</f>
        <v>70000</v>
      </c>
      <c r="I198" s="52" t="s">
        <v>74</v>
      </c>
    </row>
    <row r="199" spans="1:10" ht="18.75" hidden="1" customHeight="1">
      <c r="A199" s="152">
        <f>ПТО!F17</f>
        <v>0</v>
      </c>
      <c r="B199" s="152"/>
      <c r="C199" s="152"/>
      <c r="D199" s="152"/>
      <c r="E199" s="152"/>
      <c r="F199" s="152"/>
      <c r="G199" s="152"/>
      <c r="H199" s="49">
        <f>ПТО!G17</f>
        <v>0</v>
      </c>
      <c r="I199" s="50" t="s">
        <v>74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49">
        <f>ПТО!G18</f>
        <v>0</v>
      </c>
      <c r="I200" s="50" t="s">
        <v>74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49">
        <f>ПТО!G19</f>
        <v>0</v>
      </c>
      <c r="I201" s="50" t="s">
        <v>74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49">
        <f>ПТО!G20</f>
        <v>0</v>
      </c>
      <c r="I202" s="50" t="s">
        <v>74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49">
        <f>ПТО!G21</f>
        <v>0</v>
      </c>
      <c r="I203" s="50" t="s">
        <v>74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49">
        <f>ПТО!G22</f>
        <v>0</v>
      </c>
      <c r="I204" s="50" t="s">
        <v>74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49">
        <f>ПТО!G23</f>
        <v>0</v>
      </c>
      <c r="I205" s="50" t="s">
        <v>74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49">
        <f>ПТО!G24</f>
        <v>0</v>
      </c>
      <c r="I206" s="50" t="s">
        <v>74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49">
        <f>ПТО!G25</f>
        <v>0</v>
      </c>
      <c r="I207" s="50" t="s">
        <v>74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49">
        <f>ПТО!G26</f>
        <v>0</v>
      </c>
      <c r="I208" s="50" t="s">
        <v>74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49">
        <f>ПТО!G27</f>
        <v>0</v>
      </c>
      <c r="I209" s="50" t="s">
        <v>74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49">
        <f>ПТО!G28</f>
        <v>0</v>
      </c>
      <c r="I210" s="50" t="s">
        <v>74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49">
        <f>ПТО!G29</f>
        <v>0</v>
      </c>
      <c r="I211" s="50" t="s">
        <v>74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49">
        <f>ПТО!G30</f>
        <v>0</v>
      </c>
      <c r="I212" s="50" t="s">
        <v>74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200850</v>
      </c>
      <c r="I214" s="56" t="s">
        <v>77</v>
      </c>
    </row>
  </sheetData>
  <sheetProtection algorithmName="SHA-512" hashValue="+Ecghuywl1ZnqmR4nz5mlIdLdsC2myO2mTza/J7XM6yNOl4mHYM6hO1x4HuBR2/O8P54mURQivgxC535MNVO0Q==" saltValue="5bPGPNZi5hpswqtVuOgmq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4" sqref="E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187</v>
      </c>
      <c r="G1" s="101">
        <f>-129789.46</f>
        <v>-129789.46</v>
      </c>
    </row>
    <row r="2" spans="1:12" ht="18.75" customHeight="1">
      <c r="A2" s="122" t="s">
        <v>72</v>
      </c>
      <c r="B2" s="120" t="s">
        <v>180</v>
      </c>
      <c r="C2" s="120">
        <v>1</v>
      </c>
      <c r="D2" s="118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179</v>
      </c>
      <c r="B3" s="119" t="s">
        <v>181</v>
      </c>
      <c r="C3" s="121">
        <v>12</v>
      </c>
      <c r="D3" s="124">
        <f>1750*12*0.55</f>
        <v>11550.000000000002</v>
      </c>
      <c r="E3" s="31" t="s">
        <v>204</v>
      </c>
      <c r="F3" s="30"/>
      <c r="G3" s="30"/>
      <c r="L3" s="33" t="str">
        <f t="shared" si="0"/>
        <v>ТР</v>
      </c>
    </row>
    <row r="4" spans="1:12" ht="18.75" customHeight="1">
      <c r="A4" s="125" t="s">
        <v>191</v>
      </c>
      <c r="B4" s="126" t="s">
        <v>190</v>
      </c>
      <c r="C4" s="123">
        <v>1</v>
      </c>
      <c r="D4" s="118">
        <v>1400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189</v>
      </c>
      <c r="B5" s="129" t="s">
        <v>190</v>
      </c>
      <c r="C5" s="130">
        <v>1</v>
      </c>
      <c r="D5" s="131">
        <v>250</v>
      </c>
      <c r="E5" s="132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3" t="s">
        <v>194</v>
      </c>
      <c r="B6" s="134" t="s">
        <v>190</v>
      </c>
      <c r="C6" s="123">
        <v>1</v>
      </c>
      <c r="D6" s="135">
        <v>4295.8599999999997</v>
      </c>
      <c r="E6" s="136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196</v>
      </c>
      <c r="B7" s="144" t="s">
        <v>190</v>
      </c>
      <c r="C7" s="145">
        <v>1</v>
      </c>
      <c r="D7" s="46">
        <v>39259</v>
      </c>
      <c r="E7" s="146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197</v>
      </c>
      <c r="B8" s="148" t="s">
        <v>190</v>
      </c>
      <c r="C8" s="149">
        <v>1</v>
      </c>
      <c r="D8" s="43">
        <v>8750</v>
      </c>
      <c r="E8" s="150" t="s">
        <v>203</v>
      </c>
      <c r="F8" s="45"/>
      <c r="G8" s="45"/>
      <c r="K8" s="43"/>
      <c r="L8" s="33" t="str">
        <f t="shared" si="0"/>
        <v>ТР</v>
      </c>
    </row>
    <row r="9" spans="1:12">
      <c r="A9" s="137" t="s">
        <v>198</v>
      </c>
      <c r="B9" s="138" t="s">
        <v>190</v>
      </c>
      <c r="C9" s="129">
        <v>1</v>
      </c>
      <c r="D9" s="46">
        <v>7178.79</v>
      </c>
      <c r="E9" s="31" t="s">
        <v>199</v>
      </c>
      <c r="F9" s="44"/>
      <c r="G9" s="44"/>
      <c r="K9" s="43"/>
      <c r="L9" s="33" t="str">
        <f t="shared" si="0"/>
        <v>ТР</v>
      </c>
    </row>
    <row r="10" spans="1:12">
      <c r="A10" s="139" t="s">
        <v>200</v>
      </c>
      <c r="B10" s="140" t="s">
        <v>190</v>
      </c>
      <c r="C10" s="141">
        <v>1</v>
      </c>
      <c r="D10" s="142">
        <v>1680</v>
      </c>
      <c r="E10" s="132" t="s">
        <v>201</v>
      </c>
      <c r="L10" s="33" t="str">
        <f t="shared" si="0"/>
        <v>ТР</v>
      </c>
    </row>
    <row r="11" spans="1:12" ht="94.5">
      <c r="A11" s="30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205</v>
      </c>
      <c r="G14" s="113">
        <v>11550</v>
      </c>
      <c r="L14" s="33">
        <f t="shared" si="0"/>
        <v>0</v>
      </c>
    </row>
    <row r="15" spans="1:12" ht="31.5">
      <c r="A15" s="30"/>
      <c r="F15" s="112" t="s">
        <v>206</v>
      </c>
      <c r="G15" s="113">
        <v>110000</v>
      </c>
      <c r="L15" s="33">
        <f t="shared" si="0"/>
        <v>0</v>
      </c>
    </row>
    <row r="16" spans="1:12" ht="15.75">
      <c r="A16" s="30"/>
      <c r="F16" s="151" t="s">
        <v>207</v>
      </c>
      <c r="G16" s="113">
        <v>70000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125664.95999999999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125664.95999999999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17">
        <v>108764.16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108764.16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35982.120000000003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35982.120000000003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32711.040000000001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32711.040000000001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10903.68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10903.68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7">
        <v>50429.520000000004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50429.520000000004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53973.240000000005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53973.240000000005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01vOKKhAbFOw9S0k6C1nbsPuBF6Gt/WVSxYkhhTRDAOzB0vzI4OqrbktPx21CpqbtLjpZGPyMGObiDhxYh5ULw==" saltValue="vUu9GXgbIorQ4g2xUZOS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" sqref="F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2271.6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436764.51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554379.61800000002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425171.01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129208.60800000001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589657.72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589657.72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589657.72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401486.40800000005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105</v>
      </c>
      <c r="B27" s="75" t="s">
        <v>3</v>
      </c>
      <c r="C27" s="86">
        <v>104432.46</v>
      </c>
      <c r="D27" s="81" t="s">
        <v>59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108</v>
      </c>
      <c r="B30" s="75" t="s">
        <v>17</v>
      </c>
      <c r="C30" s="86">
        <v>66158.730000000098</v>
      </c>
      <c r="D30" s="81" t="s">
        <v>65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158423.03999999998</v>
      </c>
      <c r="F37" s="94" t="s">
        <v>167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138967.57894736843</v>
      </c>
      <c r="D38" s="94" t="s">
        <v>165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167929.72</v>
      </c>
      <c r="D39" s="94" t="s">
        <v>166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158423.03999999998</v>
      </c>
      <c r="D41" s="80" t="s">
        <v>58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158423.03999999998</v>
      </c>
      <c r="D42" s="80" t="s">
        <v>58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89991.609999999986</v>
      </c>
      <c r="F45" s="94" t="s">
        <v>167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6651.2645971914253</v>
      </c>
      <c r="D46" s="94" t="s">
        <v>168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100974.09</v>
      </c>
      <c r="D47" s="94" t="s">
        <v>166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89991.609999999986</v>
      </c>
      <c r="D49" s="80" t="s">
        <v>58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89991.609999999986</v>
      </c>
      <c r="D50" s="80" t="s">
        <v>58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103278.69000000003</v>
      </c>
      <c r="F53" s="94" t="s">
        <v>167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6693.3694102397949</v>
      </c>
      <c r="D54" s="94" t="s">
        <v>168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113576.35999999997</v>
      </c>
      <c r="D55" s="94" t="s">
        <v>166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103278.69000000003</v>
      </c>
      <c r="D57" s="80" t="s">
        <v>58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103278.69000000003</v>
      </c>
      <c r="D58" s="80" t="s">
        <v>58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110039.45999999998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194.10393184103293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117526.35999999997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110039.45999999998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110039.45999999998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66019.98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2021-03-15T02:59:02Z</dcterms:modified>
</cp:coreProperties>
</file>