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<sst xmlns="http://schemas.openxmlformats.org/spreadsheetml/2006/main" count="556" uniqueCount="205">
  <si>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</si>
  <si>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</si>
  <si>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</si>
  <si>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</si>
  <si>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</si>
  <si>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</si>
  <si>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</si>
  <si>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</si>
  <si>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</si>
  <si>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</si>
  <si>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</si>
  <si>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</si>
  <si>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</si>
  <si>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</si>
  <si>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</si>
  <si>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</si>
  <si>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</si>
  <si>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</si>
  <si>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</si>
  <si>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</si>
  <si>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</si>
  <si>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</si>
  <si>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</si>
  <si>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</si>
  <si>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</si>
  <si>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</si>
  <si>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</si>
  <si>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</si>
  <si>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</si>
  <si>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</si>
  <si>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</si>
  <si>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</si>
  <si>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</si>
  <si>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</si>
  <si>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</si>
  <si>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</si>
  <si>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</si>
  <si>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</si>
  <si>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</si>
  <si>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</si>
  <si>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</si>
  <si>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</si>
  <si>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</si>
  <si>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</si>
  <si>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</si>
  <si>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</si>
  <si>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</si>
  <si>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</si>
  <si>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</si>
  <si>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</si>
  <si>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</si>
  <si>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</si>
  <si>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</si>
  <si>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</si>
  <si>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</si>
  <si>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</si>
  <si>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</si>
  <si>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</si>
  <si>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</si>
  <si>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</si>
  <si>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</si>
  <si>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</si>
  <si>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</si>
  <si>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</si>
  <si>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</si>
  <si>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</si>
  <si>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</si>
  <si>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</si>
  <si>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</si>
  <si>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</si>
  <si>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</si>
  <si>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</si>
  <si>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</si>
  <si>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</si>
  <si>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</si>
  <si>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</si>
  <si>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</si>
  <si>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</si>
  <si>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</si>
  <si>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</si>
  <si>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</si>
  <si>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</si>
  <si>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</si>
  <si>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</si>
  <si>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</si>
  <si>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</si>
  <si>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</si>
  <si>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</si>
  <si>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</si>
  <si>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</si>
  <si>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</si>
  <si>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</si>
  <si>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</si>
  <si>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</si>
  <si>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</si>
  <si>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</si>
  <si>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</si>
  <si>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</si>
  <si>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</si>
  <si>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</si>
  <si>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</si>
  <si>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</si>
  <si>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</si>
  <si>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</si>
  <si>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</si>
  <si>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</si>
  <si>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</si>
  <si>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</si>
  <si>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</si>
  <si>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</si>
  <si>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</si>
  <si>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</si>
  <si>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</si>
  <si>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</si>
  <si>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</si>
  <si>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</si>
  <si>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</si>
  <si>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</si>
  <si>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</si>
  <si>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</si>
  <si>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</si>
  <si>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</si>
  <si>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</si>
  <si>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</si>
  <si>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</si>
  <si>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</si>
  <si>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</si>
  <si>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</si>
  <si>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</si>
  <si>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</si>
  <si>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</si>
  <si>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</si>
  <si>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</si>
  <si>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</si>
  <si>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</si>
  <si>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</si>
  <si>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</si>
  <si>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</si>
  <si>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</si>
  <si>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</si>
  <si>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</si>
  <si>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</si>
  <si>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</si>
  <si>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</si>
  <si>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</si>
  <si>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</si>
  <si>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</si>
  <si>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</si>
  <si>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</si>
  <si>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</si>
  <si>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</si>
  <si>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</si>
  <si>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</si>
  <si>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</si>
  <si>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</si>
  <si>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</si>
  <si>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</si>
  <si>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</si>
  <si>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</si>
  <si>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</si>
  <si>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</si>
  <si>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</si>
  <si>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</si>
  <si>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</si>
  <si>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</si>
  <si>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</si>
  <si>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</si>
  <si>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</si>
  <si>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</si>
  <si>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</si>
  <si>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</si>
  <si>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</si>
  <si>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</si>
  <si>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</si>
  <si>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</si>
  <si>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</si>
  <si>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</si>
  <si>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</si>
  <si>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</si>
  <si>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</si>
  <si>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</si>
  <si>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</si>
  <si>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</si>
  <si>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</si>
  <si>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31/1</t>
  </si>
  <si>
    <t>Техническое обслуживание охранной сигнализации ИТП.</t>
  </si>
  <si>
    <t>Установка системы видеонаблюдения.</t>
  </si>
  <si>
    <t>Работы по заливке полов и укладке плитки в тамбуре.</t>
  </si>
  <si>
    <t>Строительная экспертиза кровли.</t>
  </si>
  <si>
    <t>АВР от 25.06.2019, Решение, счет №89 от 30.05.2019</t>
  </si>
  <si>
    <t>АВР от 25.06.2019, Решение, Счет от 06.06.2019</t>
  </si>
  <si>
    <t>ежемесячно</t>
  </si>
  <si>
    <t>ежегодно</t>
  </si>
  <si>
    <t>разово</t>
  </si>
  <si>
    <t>площадь дома</t>
  </si>
  <si>
    <t>Ремонт прибора учета тепловой энергии.</t>
  </si>
  <si>
    <t>Прочистка канализационной сети.</t>
  </si>
  <si>
    <t>АВР от 09.07.2019, Решение, счет №320 от 03.06.2019</t>
  </si>
  <si>
    <t>АВР от 09.08.2019, счет №С-763 от 30.08.2019</t>
  </si>
  <si>
    <t>АВР от 09.08.2019, акт №2439 от 09.08.2019</t>
  </si>
  <si>
    <t>Установка аэраторов на фановые трубы.</t>
  </si>
  <si>
    <t>Отчет об исполнении договора управления многоквартирного дома 
Мамина-Сибиряка, 31/1 в части текущего ремонта</t>
  </si>
  <si>
    <t xml:space="preserve">  -  техническое обслуживание охранной сигнализации</t>
  </si>
  <si>
    <t>АВР от 15.12.2019, счет №13383 от 13.11.2019</t>
  </si>
  <si>
    <t>Услуги и работы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</si>
</sst>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Border="1" applyAlignment="1"/>
    <xf numFmtId="4" fontId="20" fillId="0" borderId="0" xfId="5" applyNumberFormat="1" applyFont="1" applyFill="1" applyBorder="1" applyAlignment="1"/>
    <xf numFmtId="1" fontId="5" fillId="0" borderId="0" xfId="5" applyNumberFormat="1" applyBorder="1" applyAlignment="1">
      <alignment horizontal="center"/>
    </xf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/>
    <xf numFmtId="0" fontId="5" fillId="0" borderId="0" xfId="5" applyFill="1" applyBorder="1"/>
    <xf numFmtId="1" fontId="5" fillId="0" borderId="0" xfId="5" applyNumberFormat="1" applyFill="1" applyBorder="1" applyAlignment="1">
      <alignment horizontal="center"/>
    </xf>
    <xf numFmtId="0" fontId="5" fillId="0" borderId="0" xfId="5" applyBorder="1" applyAlignment="1">
      <alignment horizontal="center"/>
    </xf>
    <xf numFmtId="0" fontId="5" fillId="0" borderId="0" xfId="5" applyFill="1" applyBorder="1" applyAlignment="1"/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7" sqref="K19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9" t="s">
        <v>184</v>
      </c>
      <c r="B2" s="159"/>
      <c r="C2" s="159"/>
      <c r="D2" s="159"/>
      <c r="E2" s="159"/>
      <c r="F2" s="159"/>
      <c r="G2" s="159"/>
      <c r="H2" s="159"/>
      <c r="I2" s="159"/>
      <c r="J2" s="15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1"/>
      <c r="L8" s="160"/>
      <c r="M8" s="111"/>
      <c r="N8" s="111"/>
      <c r="O8" s="71" t="s">
        <v>90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1"/>
      <c r="L9" s="160"/>
      <c r="M9" s="111"/>
      <c r="N9" s="111"/>
      <c r="O9" s="71" t="s">
        <v>91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0</v>
      </c>
      <c r="K10" s="111"/>
      <c r="L10" s="160"/>
      <c r="M10" s="111"/>
      <c r="N10" s="111"/>
      <c r="O10" s="71" t="s">
        <v>92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921588.51</v>
      </c>
      <c r="K11" s="111"/>
      <c r="L11" s="160"/>
      <c r="M11" s="111"/>
      <c r="N11" s="111"/>
      <c r="O11" s="71" t="s">
        <v>93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560412.65</v>
      </c>
      <c r="K12" s="111"/>
      <c r="L12" s="160"/>
      <c r="M12" s="111"/>
      <c r="N12" s="111"/>
      <c r="O12" s="71" t="s">
        <v>94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177336</v>
      </c>
      <c r="K13" s="111"/>
      <c r="L13" s="160"/>
      <c r="M13" s="111"/>
      <c r="N13" s="111"/>
      <c r="O13" s="71" t="s">
        <v>95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183839.86</v>
      </c>
      <c r="K14" s="111"/>
      <c r="L14" s="160"/>
      <c r="M14" s="111"/>
      <c r="N14" s="111"/>
      <c r="O14" s="71" t="s">
        <v>96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973063.61</v>
      </c>
      <c r="K15" s="111"/>
      <c r="L15" s="160"/>
      <c r="M15" s="111"/>
      <c r="N15" s="111"/>
      <c r="O15" s="71" t="s">
        <v>97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973063.61</v>
      </c>
      <c r="K16" s="111"/>
      <c r="L16" s="160"/>
      <c r="M16" s="111"/>
      <c r="N16" s="111"/>
      <c r="O16" s="71" t="s">
        <v>98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1"/>
      <c r="L17" s="160"/>
      <c r="M17" s="111"/>
      <c r="N17" s="111"/>
      <c r="O17" s="71" t="s">
        <v>99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1"/>
      <c r="L18" s="160"/>
      <c r="M18" s="111"/>
      <c r="N18" s="111"/>
      <c r="O18" s="71" t="s">
        <v>100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1"/>
      <c r="L19" s="160"/>
      <c r="M19" s="111"/>
      <c r="N19" s="111"/>
      <c r="O19" s="71" t="s">
        <v>101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1"/>
      <c r="L20" s="160"/>
      <c r="M20" s="111"/>
      <c r="N20" s="111"/>
      <c r="O20" s="71" t="s">
        <v>102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973063.61</v>
      </c>
      <c r="K21" s="111"/>
      <c r="L21" s="160"/>
      <c r="M21" s="111"/>
      <c r="N21" s="111"/>
      <c r="O21" s="71" t="s">
        <v>103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51475.099999999977</v>
      </c>
      <c r="K22" s="111"/>
      <c r="L22" s="160"/>
      <c r="M22" s="111"/>
      <c r="N22" s="111"/>
      <c r="O22" s="71" t="s">
        <v>104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1"/>
      <c r="L23" s="160"/>
      <c r="M23" s="111"/>
      <c r="N23" s="111"/>
      <c r="O23" s="71" t="s">
        <v>105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0</v>
      </c>
      <c r="K24" s="111"/>
      <c r="L24" s="160"/>
      <c r="M24" s="111"/>
      <c r="N24" s="111"/>
      <c r="O24" s="71" t="s">
        <v>106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11"/>
      <c r="L27" s="16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240024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1"/>
      <c r="L28" s="16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7">
        <f>ПТО!A40</f>
        <v>0</v>
      </c>
      <c r="B29" s="137"/>
      <c r="C29" s="137"/>
      <c r="D29" s="137"/>
      <c r="E29" s="137"/>
      <c r="F29" s="138" t="e">
        <f>VLOOKUP(A29,ПТО!$A$39:$D$53,2,FALSE)</f>
        <v>#N/A</v>
      </c>
      <c r="G29" s="138"/>
      <c r="H29" s="42" t="e">
        <f>VLOOKUP(A29,ПТО!$A$39:$D$53,3,FALSE)</f>
        <v>#N/A</v>
      </c>
      <c r="I29" s="139" t="e">
        <f>VLOOKUP(A29,ПТО!$A$39:$D$53,4,FALSE)</f>
        <v>#N/A</v>
      </c>
      <c r="J29" s="139"/>
      <c r="K29" s="111"/>
      <c r="L29" s="161"/>
      <c r="M29" s="111"/>
      <c r="N29" s="111"/>
      <c r="O29" s="23">
        <f t="shared" si="1"/>
        <v>0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64774.080000000002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1"/>
      <c r="L30" s="161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43182.720000000001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1"/>
      <c r="L31" s="16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1"/>
      <c r="L32" s="161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14394.24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1"/>
      <c r="L33" s="16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93562.559999999998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1"/>
      <c r="L34" s="16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Работы по содержанию лифта (лифтов)</v>
      </c>
      <c r="B35" s="137"/>
      <c r="C35" s="137"/>
      <c r="D35" s="137"/>
      <c r="E35" s="137"/>
      <c r="F35" s="138">
        <f>VLOOKUP(A35,ПТО!$A$39:$D$53,2,FALSE)</f>
        <v>67652.88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11"/>
      <c r="L35" s="161"/>
      <c r="M35" s="118"/>
      <c r="N35" s="111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7" t="str">
        <f>ПТО!A47</f>
        <v>Услуги и работы по управлению</v>
      </c>
      <c r="B36" s="137"/>
      <c r="C36" s="137"/>
      <c r="D36" s="137"/>
      <c r="E36" s="137"/>
      <c r="F36" s="138">
        <f>VLOOKUP(A36,ПТО!$A$39:$D$53,2,FALSE)</f>
        <v>179928</v>
      </c>
      <c r="G36" s="138"/>
      <c r="H36" s="42" t="str">
        <f>VLOOKUP(A36,ПТО!$A$39:$D$53,3,FALSE)</f>
        <v>Ежемесячно</v>
      </c>
      <c r="I36" s="139">
        <f>VLOOKUP(A36,ПТО!$A$39:$D$53,4,FALSE)</f>
        <v>12</v>
      </c>
      <c r="J36" s="139"/>
      <c r="K36" s="111"/>
      <c r="L36" s="161"/>
      <c r="M36" s="118"/>
      <c r="N36" s="111"/>
      <c r="O36" s="23" t="str">
        <f t="shared" si="1"/>
        <v>Услуги и работы по управлению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1"/>
      <c r="L37" s="161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1"/>
      <c r="L38" s="161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1"/>
      <c r="L39" s="161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1"/>
      <c r="L40" s="161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1"/>
      <c r="L41" s="161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1"/>
      <c r="L42" s="161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обслуживание охранной сигнализации ИТП.</v>
      </c>
      <c r="B43" s="137"/>
      <c r="C43" s="137"/>
      <c r="D43" s="137"/>
      <c r="E43" s="137"/>
      <c r="F43" s="138">
        <f>VLOOKUP(A43,ПТО!$A$2:$D$31,4,FALSE)</f>
        <v>6000</v>
      </c>
      <c r="G43" s="138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11"/>
      <c r="L43" s="161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7" t="str">
        <f>ПТО!A3</f>
        <v>Техническое освидетельствование лифта.</v>
      </c>
      <c r="B44" s="137"/>
      <c r="C44" s="137"/>
      <c r="D44" s="137"/>
      <c r="E44" s="137"/>
      <c r="F44" s="138">
        <f>VLOOKUP(A44,ПТО!$A$2:$D$31,4,FALSE)</f>
        <v>8100</v>
      </c>
      <c r="G44" s="138"/>
      <c r="H44" s="25" t="str">
        <f>VLOOKUP(A44,ПТО!$A$2:$D$31,2,FALSE)</f>
        <v>ежегодно</v>
      </c>
      <c r="I44" s="139">
        <f>VLOOKUP(A44,ПТО!$A$2:$D$31,3,FALSE)</f>
        <v>1</v>
      </c>
      <c r="J44" s="139"/>
      <c r="K44" s="111"/>
      <c r="L44" s="161"/>
      <c r="M44" s="118"/>
      <c r="N44" s="111"/>
      <c r="O44" s="23" t="str">
        <f t="shared" si="1"/>
        <v>Техническое освидетельствование лифта.</v>
      </c>
      <c r="R44" s="22" t="s">
        <v>76</v>
      </c>
    </row>
    <row r="45" spans="1:18" ht="51" customHeight="1" outlineLevel="1">
      <c r="A45" s="137" t="str">
        <f>ПТО!A4</f>
        <v>Установка системы видеонаблюдения.</v>
      </c>
      <c r="B45" s="137"/>
      <c r="C45" s="137"/>
      <c r="D45" s="137"/>
      <c r="E45" s="137"/>
      <c r="F45" s="138">
        <f>VLOOKUP(A45,ПТО!$A$2:$D$31,4,FALSE)</f>
        <v>55879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1"/>
      <c r="L45" s="161"/>
      <c r="M45" s="118"/>
      <c r="N45" s="111"/>
      <c r="O45" s="23" t="str">
        <f t="shared" si="1"/>
        <v>Установка системы видеонаблюдения.</v>
      </c>
      <c r="R45" s="22" t="s">
        <v>76</v>
      </c>
    </row>
    <row r="46" spans="1:18" ht="51" customHeight="1" outlineLevel="1">
      <c r="A46" s="137" t="str">
        <f>ПТО!A5</f>
        <v>Работы по заливке полов и укладке плитки в тамбуре.</v>
      </c>
      <c r="B46" s="137"/>
      <c r="C46" s="137"/>
      <c r="D46" s="137"/>
      <c r="E46" s="137"/>
      <c r="F46" s="138">
        <f>VLOOKUP(A46,ПТО!$A$2:$D$31,4,FALSE)</f>
        <v>13645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1"/>
      <c r="L46" s="161"/>
      <c r="M46" s="118"/>
      <c r="N46" s="111"/>
      <c r="O46" s="23" t="str">
        <f t="shared" si="1"/>
        <v>Работы по заливке полов и укладке плитки в тамбуре.</v>
      </c>
      <c r="R46" s="22" t="s">
        <v>76</v>
      </c>
    </row>
    <row r="47" spans="1:18" ht="51" customHeight="1" outlineLevel="1">
      <c r="A47" s="137" t="str">
        <f>ПТО!A6</f>
        <v>Строительная экспертиза кровли.</v>
      </c>
      <c r="B47" s="137"/>
      <c r="C47" s="137"/>
      <c r="D47" s="137"/>
      <c r="E47" s="137"/>
      <c r="F47" s="138">
        <f>VLOOKUP(A47,ПТО!$A$2:$D$31,4,FALSE)</f>
        <v>70000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11"/>
      <c r="L47" s="161"/>
      <c r="M47" s="118"/>
      <c r="N47" s="111"/>
      <c r="O47" s="23" t="str">
        <f t="shared" si="1"/>
        <v>Строительная экспертиза кровли.</v>
      </c>
      <c r="R47" s="22" t="s">
        <v>76</v>
      </c>
    </row>
    <row r="48" spans="1:18" ht="51" customHeight="1" outlineLevel="1">
      <c r="A48" s="137" t="str">
        <f>ПТО!A7</f>
        <v>Ремонт прибора учета тепловой энергии.</v>
      </c>
      <c r="B48" s="137"/>
      <c r="C48" s="137"/>
      <c r="D48" s="137"/>
      <c r="E48" s="137"/>
      <c r="F48" s="138">
        <f>VLOOKUP(A48,ПТО!$A$2:$D$31,4,FALSE)</f>
        <v>1770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11"/>
      <c r="L48" s="161"/>
      <c r="M48" s="118"/>
      <c r="N48" s="111"/>
      <c r="O48" s="23" t="str">
        <f t="shared" si="1"/>
        <v>Ремонт прибора учета тепловой энергии.</v>
      </c>
      <c r="R48" s="22" t="s">
        <v>76</v>
      </c>
    </row>
    <row r="49" spans="1:18" ht="51" customHeight="1" outlineLevel="1">
      <c r="A49" s="137" t="str">
        <f>ПТО!A8</f>
        <v>Прочистка канализационной сети.</v>
      </c>
      <c r="B49" s="137"/>
      <c r="C49" s="137"/>
      <c r="D49" s="137"/>
      <c r="E49" s="137"/>
      <c r="F49" s="138">
        <f>VLOOKUP(A49,ПТО!$A$2:$D$31,4,FALSE)</f>
        <v>8371.31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11"/>
      <c r="L49" s="161"/>
      <c r="M49" s="118"/>
      <c r="N49" s="111"/>
      <c r="O49" s="23" t="str">
        <f t="shared" si="1"/>
        <v>Прочистка канализационной сети.</v>
      </c>
      <c r="R49" s="22" t="s">
        <v>76</v>
      </c>
    </row>
    <row r="50" spans="1:18" ht="51" customHeight="1" outlineLevel="1">
      <c r="A50" s="137" t="str">
        <f>ПТО!A9</f>
        <v>Установка аэраторов на фановые трубы.</v>
      </c>
      <c r="B50" s="137"/>
      <c r="C50" s="137"/>
      <c r="D50" s="137"/>
      <c r="E50" s="137"/>
      <c r="F50" s="138">
        <f>VLOOKUP(A50,ПТО!$A$2:$D$31,4,FALSE)</f>
        <v>3784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11"/>
      <c r="L50" s="161"/>
      <c r="M50" s="118"/>
      <c r="N50" s="111"/>
      <c r="O50" s="23" t="str">
        <f t="shared" si="1"/>
        <v>Установка аэраторов на фановые трубы.</v>
      </c>
      <c r="R50" s="22" t="s">
        <v>76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1"/>
      <c r="L51" s="161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1"/>
      <c r="L52" s="161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1"/>
      <c r="L53" s="161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1"/>
      <c r="L54" s="161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1"/>
      <c r="L55" s="161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1"/>
      <c r="L56" s="161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1"/>
      <c r="L57" s="161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1"/>
      <c r="L58" s="161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1"/>
      <c r="L59" s="161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1"/>
      <c r="L60" s="161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1"/>
      <c r="L61" s="161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1"/>
      <c r="L62" s="161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1"/>
      <c r="L63" s="161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1"/>
      <c r="L64" s="161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1"/>
      <c r="L65" s="161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1"/>
      <c r="L66" s="161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1"/>
      <c r="L67" s="161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1"/>
      <c r="L68" s="161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1"/>
      <c r="L69" s="161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1"/>
      <c r="L70" s="161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8"/>
      <c r="L71" s="161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1"/>
      <c r="L72" s="161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1"/>
      <c r="L75" s="144"/>
      <c r="M75" s="111"/>
      <c r="N75" s="111"/>
      <c r="O75" s="71" t="s">
        <v>107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1"/>
      <c r="L76" s="144"/>
      <c r="M76" s="111"/>
      <c r="N76" s="111"/>
      <c r="O76" s="71" t="s">
        <v>108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1"/>
      <c r="L77" s="144"/>
      <c r="M77" s="111"/>
      <c r="N77" s="111"/>
      <c r="O77" s="71" t="s">
        <v>109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8">
        <f>VLOOKUP(O78,АО,3,FALSE)</f>
        <v>0</v>
      </c>
      <c r="K78" s="111"/>
      <c r="L78" s="144"/>
      <c r="M78" s="111"/>
      <c r="N78" s="111"/>
      <c r="O78" s="71" t="s">
        <v>110</v>
      </c>
    </row>
    <row r="79" spans="1:16384">
      <c r="A79" s="117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8">
        <f t="shared" ref="J81:J90" si="2">VLOOKUP(O81,АО,3,FALSE)</f>
        <v>0</v>
      </c>
      <c r="K81" s="111"/>
      <c r="L81" s="162"/>
      <c r="M81" s="111"/>
      <c r="N81" s="111"/>
      <c r="O81" s="71" t="s">
        <v>111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8">
        <f t="shared" si="2"/>
        <v>0</v>
      </c>
      <c r="K82" s="111"/>
      <c r="L82" s="162"/>
      <c r="M82" s="111"/>
      <c r="N82" s="111"/>
      <c r="O82" s="71" t="s">
        <v>112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8">
        <f t="shared" si="2"/>
        <v>326066.75</v>
      </c>
      <c r="K83" s="111"/>
      <c r="L83" s="162"/>
      <c r="M83" s="111"/>
      <c r="N83" s="111"/>
      <c r="O83" s="71" t="s">
        <v>113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8">
        <f t="shared" si="2"/>
        <v>0</v>
      </c>
      <c r="K84" s="111"/>
      <c r="L84" s="162"/>
      <c r="M84" s="111"/>
      <c r="N84" s="111"/>
      <c r="O84" s="71" t="s">
        <v>114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8">
        <f t="shared" si="2"/>
        <v>0</v>
      </c>
      <c r="K85" s="111"/>
      <c r="L85" s="162"/>
      <c r="M85" s="111"/>
      <c r="N85" s="111"/>
      <c r="O85" s="71" t="s">
        <v>115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8">
        <f t="shared" si="2"/>
        <v>298488.58</v>
      </c>
      <c r="K86" s="111"/>
      <c r="L86" s="162"/>
      <c r="M86" s="111"/>
      <c r="N86" s="111"/>
      <c r="O86" s="71" t="s">
        <v>116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1"/>
      <c r="L87" s="162"/>
      <c r="M87" s="111"/>
      <c r="N87" s="111"/>
      <c r="O87" s="71" t="s">
        <v>117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1"/>
      <c r="L88" s="162"/>
      <c r="M88" s="111"/>
      <c r="N88" s="111"/>
      <c r="O88" s="71" t="s">
        <v>118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1"/>
      <c r="L89" s="162"/>
      <c r="M89" s="111"/>
      <c r="N89" s="111"/>
      <c r="O89" s="71" t="s">
        <v>119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8">
        <f t="shared" si="2"/>
        <v>0</v>
      </c>
      <c r="K90" s="111"/>
      <c r="L90" s="162"/>
      <c r="M90" s="111"/>
      <c r="N90" s="111"/>
      <c r="O90" s="71" t="s">
        <v>120</v>
      </c>
    </row>
    <row r="91" spans="1:15">
      <c r="A91" s="106" t="s">
        <v>182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11"/>
      <c r="L93" s="111"/>
      <c r="M93" s="111"/>
      <c r="N93" s="111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40024.47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36552.03</v>
      </c>
      <c r="L95" s="163"/>
      <c r="O95" s="1" t="s">
        <v>121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39556.949999999997</v>
      </c>
      <c r="L96" s="163"/>
      <c r="O96" s="1" t="s">
        <v>122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467.52000000000407</v>
      </c>
      <c r="L97" s="163"/>
      <c r="O97" s="1" t="s">
        <v>123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40024.47</v>
      </c>
      <c r="L98" s="163"/>
      <c r="O98" s="1" t="s">
        <v>124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40024.47</v>
      </c>
      <c r="L99" s="163"/>
      <c r="O99" s="1" t="s">
        <v>125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126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127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64630.48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4641.33</v>
      </c>
      <c r="L103" s="163"/>
      <c r="O103" s="1" t="s">
        <v>130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65229.49</v>
      </c>
      <c r="L104" s="163"/>
      <c r="O104" s="1" t="s">
        <v>131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63"/>
      <c r="O105" s="1" t="s">
        <v>132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64630.48</v>
      </c>
      <c r="L106" s="163"/>
      <c r="O106" s="1" t="s">
        <v>133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64630.48</v>
      </c>
      <c r="L107" s="163"/>
      <c r="O107" s="1" t="s">
        <v>134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135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136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115332.07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7730.03</v>
      </c>
      <c r="L111" s="163"/>
      <c r="O111" s="1" t="s">
        <v>138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120454.33</v>
      </c>
      <c r="L112" s="163"/>
      <c r="O112" s="1" t="s">
        <v>139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63"/>
      <c r="O113" s="1" t="s">
        <v>140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115332.07</v>
      </c>
      <c r="L114" s="163"/>
      <c r="O114" s="1" t="s">
        <v>141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115332.07</v>
      </c>
      <c r="L115" s="163"/>
      <c r="O115" s="1" t="s">
        <v>142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143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144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138512.84</v>
      </c>
      <c r="H118" s="148"/>
      <c r="I118" s="148"/>
      <c r="J118" s="148"/>
      <c r="L118" s="48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256.35000000000002</v>
      </c>
      <c r="L119" s="48"/>
      <c r="O119" s="1" t="s">
        <v>146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114135.89</v>
      </c>
      <c r="L120" s="48"/>
      <c r="O120" s="1" t="s">
        <v>147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24376.949999999997</v>
      </c>
      <c r="L121" s="48"/>
      <c r="O121" s="1" t="s">
        <v>148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138512.84</v>
      </c>
      <c r="L122" s="48"/>
      <c r="O122" s="1" t="s">
        <v>149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138512.84</v>
      </c>
      <c r="L123" s="48"/>
      <c r="O123" s="1" t="s">
        <v>150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8"/>
      <c r="O124" s="1" t="s">
        <v>151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8"/>
      <c r="O125" s="1" t="s">
        <v>152</v>
      </c>
    </row>
    <row r="126" spans="1:15" ht="32.25" hidden="1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313618.02</v>
      </c>
      <c r="H126" s="148"/>
      <c r="I126" s="148"/>
      <c r="J126" s="148"/>
      <c r="L126" s="48"/>
    </row>
    <row r="127" spans="1:15" ht="32.25" hidden="1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22521.94</v>
      </c>
      <c r="L127" s="48"/>
      <c r="O127" s="1" t="s">
        <v>154</v>
      </c>
    </row>
    <row r="128" spans="1:15" ht="32.25" hidden="1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325314.19</v>
      </c>
      <c r="L128" s="48"/>
      <c r="O128" s="1" t="s">
        <v>155</v>
      </c>
    </row>
    <row r="129" spans="1:15" ht="32.25" hidden="1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8"/>
      <c r="O129" s="1" t="s">
        <v>156</v>
      </c>
    </row>
    <row r="130" spans="1:15" ht="32.25" hidden="1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313618.02</v>
      </c>
      <c r="L130" s="48"/>
      <c r="O130" s="1" t="s">
        <v>157</v>
      </c>
    </row>
    <row r="131" spans="1:15" ht="32.25" hidden="1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313618.02</v>
      </c>
      <c r="L131" s="48"/>
      <c r="O131" s="1" t="s">
        <v>158</v>
      </c>
    </row>
    <row r="132" spans="1:15" ht="32.25" hidden="1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8"/>
      <c r="O132" s="1" t="s">
        <v>159</v>
      </c>
    </row>
    <row r="133" spans="1:15" ht="32.25" hidden="1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8"/>
      <c r="O133" s="1" t="s">
        <v>160</v>
      </c>
    </row>
    <row r="134" spans="1:15" ht="32.25" hidden="1" customHeight="1" outlineLevel="1">
      <c r="A134" s="150" t="str">
        <f>IF(VLOOKUP("отопление",АО,3,FALSE)&gt;0,"Отопление",0)</f>
        <v>Отопление</v>
      </c>
      <c r="B134" s="150"/>
      <c r="C134" s="150"/>
      <c r="D134" s="148" t="str">
        <f>IF(VLOOKUP("отопление",АО,3,FALSE)&gt;0,VLOOKUP("отопление",АО,3,FALSE),0)</f>
        <v>Предоставляется</v>
      </c>
      <c r="E134" s="148"/>
      <c r="F134" s="13" t="str">
        <f>IF(VLOOKUP("отопление",АО,3,FALSE)&gt;0,VLOOKUP("отопление",АО,4,FALSE),0)</f>
        <v>Гкал</v>
      </c>
      <c r="G134" s="147">
        <f>VLOOKUP("отопление",АО,5,FALSE)</f>
        <v>627896.42000000004</v>
      </c>
      <c r="H134" s="148"/>
      <c r="I134" s="148"/>
      <c r="J134" s="148"/>
      <c r="L134" s="48"/>
    </row>
    <row r="135" spans="1:15" ht="32.25" hidden="1" customHeight="1" outlineLevel="2">
      <c r="A135" s="145" t="str">
        <f t="shared" ref="A135:A141" si="12">IF(VLOOKUP("отопление",АО,3,FALSE)&gt;0,VLOOKUP(O135,АО,2,FALSE),0)</f>
        <v>Общий объем потребления, нат. показ.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459.62</v>
      </c>
      <c r="L135" s="48"/>
      <c r="O135" s="1" t="s">
        <v>162</v>
      </c>
    </row>
    <row r="136" spans="1:15" ht="32.25" hidden="1" customHeight="1" outlineLevel="2">
      <c r="A136" s="145" t="str">
        <f t="shared" si="12"/>
        <v>Оплачено потребителями, руб.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662901.62</v>
      </c>
      <c r="L136" s="48"/>
      <c r="O136" s="1" t="s">
        <v>163</v>
      </c>
    </row>
    <row r="137" spans="1:15" ht="32.25" hidden="1" customHeight="1" outlineLevel="2">
      <c r="A137" s="145" t="str">
        <f t="shared" si="12"/>
        <v>Задолженность потребителей, руб.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8"/>
      <c r="O137" s="1" t="s">
        <v>164</v>
      </c>
    </row>
    <row r="138" spans="1:15" ht="32.25" hidden="1" customHeight="1" outlineLevel="2">
      <c r="A138" s="145" t="str">
        <f t="shared" si="12"/>
        <v>Начислено поставщиком (поставщиками) коммунального ресурса, руб.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627896.42000000004</v>
      </c>
      <c r="L138" s="48"/>
      <c r="O138" s="1" t="s">
        <v>165</v>
      </c>
    </row>
    <row r="139" spans="1:15" ht="32.25" hidden="1" customHeight="1" outlineLevel="2">
      <c r="A139" s="145" t="str">
        <f t="shared" si="12"/>
        <v>Оплачено поставщику (поставщикам) коммунального ресурса, руб.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627896.42000000004</v>
      </c>
      <c r="L139" s="48"/>
      <c r="O139" s="1" t="s">
        <v>166</v>
      </c>
    </row>
    <row r="140" spans="1:15" ht="32.25" hidden="1" customHeight="1" outlineLevel="2">
      <c r="A140" s="145" t="str">
        <f t="shared" si="12"/>
        <v>Задолженность перед поставщиком (поставщиками) коммунального ресурса, руб.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8"/>
      <c r="O140" s="1" t="s">
        <v>167</v>
      </c>
    </row>
    <row r="141" spans="1:15" ht="32.25" hidden="1" customHeight="1" outlineLevel="2">
      <c r="A141" s="145" t="str">
        <f t="shared" si="12"/>
        <v>Размер пени и штрафов, уплаченных поставщику (поставщикам) коммунального ресурса, руб.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8"/>
      <c r="O141" s="1" t="s">
        <v>168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9</v>
      </c>
      <c r="O144" t="s">
        <v>178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7</v>
      </c>
      <c r="L145" s="15"/>
      <c r="O145" t="s">
        <v>179</v>
      </c>
    </row>
    <row r="146" spans="1:15" ht="30" customHeight="1" outlineLevel="1">
      <c r="A146" s="145" t="s">
        <v>181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402968.95</v>
      </c>
      <c r="O146" t="s">
        <v>180</v>
      </c>
    </row>
    <row r="149" spans="1:15" ht="52.5" customHeight="1">
      <c r="A149" s="141" t="s">
        <v>201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0" t="s">
        <v>71</v>
      </c>
      <c r="B154" s="140"/>
      <c r="C154" s="140"/>
      <c r="D154" s="140"/>
      <c r="E154" s="27">
        <f>ПТО!G1</f>
        <v>-100351.48</v>
      </c>
    </row>
    <row r="155" spans="1:15" ht="34.5" customHeight="1">
      <c r="A155" s="142" t="s">
        <v>72</v>
      </c>
      <c r="B155" s="142"/>
      <c r="C155" s="142"/>
      <c r="D155" s="142"/>
      <c r="E155" s="28">
        <f>J13</f>
        <v>177336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Техническое обслуживание охранной сигнализации ИТП.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6000</v>
      </c>
      <c r="G158" s="138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7" t="str">
        <f t="shared" si="14"/>
        <v>Техническое освидетельствование лифта.</v>
      </c>
      <c r="B159" s="137"/>
      <c r="C159" s="137"/>
      <c r="D159" s="137"/>
      <c r="E159" s="137"/>
      <c r="F159" s="138">
        <f t="shared" si="15"/>
        <v>8100</v>
      </c>
      <c r="G159" s="138"/>
      <c r="H159" s="24" t="str">
        <f t="shared" si="16"/>
        <v>ежегодно</v>
      </c>
      <c r="I159" s="139">
        <f t="shared" si="17"/>
        <v>1</v>
      </c>
      <c r="J159" s="139"/>
      <c r="M159" s="22" t="s">
        <v>76</v>
      </c>
      <c r="N159" s="1" t="str">
        <v>Техническое освидетельствование лифта.</v>
      </c>
    </row>
    <row r="160" spans="1:15" ht="28.5" customHeight="1">
      <c r="A160" s="137" t="str">
        <f t="shared" si="14"/>
        <v>Установка системы видеонаблюдения.</v>
      </c>
      <c r="B160" s="137"/>
      <c r="C160" s="137"/>
      <c r="D160" s="137"/>
      <c r="E160" s="137"/>
      <c r="F160" s="138">
        <f t="shared" si="15"/>
        <v>55879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76</v>
      </c>
      <c r="N160" s="1" t="str">
        <v>Установка системы видеонаблюдения.</v>
      </c>
    </row>
    <row r="161" spans="1:14" ht="28.5" customHeight="1">
      <c r="A161" s="137" t="str">
        <f>IF(N161&gt;0,N161,0)</f>
        <v>Работы по заливке полов и укладке плитки в тамбуре.</v>
      </c>
      <c r="B161" s="137"/>
      <c r="C161" s="137"/>
      <c r="D161" s="137"/>
      <c r="E161" s="137"/>
      <c r="F161" s="138">
        <f t="shared" si="15"/>
        <v>13645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Работы по заливке полов и укладке плитки в тамбуре.</v>
      </c>
    </row>
    <row r="162" spans="1:14" ht="28.5" customHeight="1">
      <c r="A162" s="137" t="str">
        <f t="shared" si="14"/>
        <v>Строительная экспертиза кровли.</v>
      </c>
      <c r="B162" s="137"/>
      <c r="C162" s="137"/>
      <c r="D162" s="137"/>
      <c r="E162" s="137"/>
      <c r="F162" s="138">
        <f t="shared" si="15"/>
        <v>70000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Строительная экспертиза кровли.</v>
      </c>
    </row>
    <row r="163" spans="1:14" ht="28.5" customHeight="1">
      <c r="A163" s="137" t="str">
        <f t="shared" si="14"/>
        <v>Ремонт прибора учета тепловой энергии.</v>
      </c>
      <c r="B163" s="137"/>
      <c r="C163" s="137"/>
      <c r="D163" s="137"/>
      <c r="E163" s="137"/>
      <c r="F163" s="138">
        <f t="shared" si="15"/>
        <v>1770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Ремонт прибора учета тепловой энергии.</v>
      </c>
    </row>
    <row r="164" spans="1:14" ht="28.5" customHeight="1">
      <c r="A164" s="137" t="str">
        <f t="shared" ref="A164:A187" si="18">IF(N164&gt;0,N164,0)</f>
        <v>Прочистка канализационной сети.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8371.31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Прочистка канализационной сети.</v>
      </c>
    </row>
    <row r="165" spans="1:14" ht="28.5" customHeight="1">
      <c r="A165" s="137" t="str">
        <f t="shared" si="18"/>
        <v>Установка аэраторов на фановые трубы.</v>
      </c>
      <c r="B165" s="137"/>
      <c r="C165" s="137"/>
      <c r="D165" s="137"/>
      <c r="E165" s="137"/>
      <c r="F165" s="138">
        <f t="shared" si="19"/>
        <v>3784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76</v>
      </c>
      <c r="N165" s="1" t="str">
        <v>Установка аэраторов на фановые трубы.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38">
        <f t="shared" si="19"/>
        <v>0</v>
      </c>
      <c r="G166" s="138"/>
      <c r="H166" s="29" t="e">
        <f t="shared" si="16"/>
        <v>#N/A</v>
      </c>
      <c r="I166" s="139" t="e">
        <f t="shared" si="20"/>
        <v>#N/A</v>
      </c>
      <c r="J166" s="139"/>
      <c r="M166" s="22" t="s">
        <v>76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6" t="s">
        <v>182</v>
      </c>
    </row>
    <row r="189" spans="1:14" ht="29.25" customHeight="1">
      <c r="A189" s="106" t="s">
        <v>182</v>
      </c>
    </row>
    <row r="190" spans="1:14" ht="36.75" customHeight="1">
      <c r="A190" s="140" t="s">
        <v>73</v>
      </c>
      <c r="B190" s="140"/>
      <c r="C190" s="140"/>
      <c r="D190" s="140"/>
      <c r="E190" s="27">
        <f>SUM(F158:G187)</f>
        <v>167549.31</v>
      </c>
    </row>
    <row r="191" spans="1:14" ht="51.75" customHeight="1">
      <c r="A191" s="140" t="s">
        <v>74</v>
      </c>
      <c r="B191" s="140"/>
      <c r="C191" s="140"/>
      <c r="D191" s="140"/>
      <c r="E191" s="27">
        <f>E190+E154-E155</f>
        <v>-110138.17</v>
      </c>
    </row>
    <row r="192" spans="1:14">
      <c r="A192" s="106" t="s">
        <v>182</v>
      </c>
    </row>
    <row r="193" spans="1:10" ht="62.25" customHeight="1">
      <c r="A193" s="165" t="s">
        <v>78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50">
        <f>ПТО!G12</f>
        <v>1200</v>
      </c>
      <c r="I194" s="51" t="s">
        <v>80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50">
        <f>ПТО!G13</f>
        <v>8100</v>
      </c>
      <c r="I195" s="51" t="s">
        <v>80</v>
      </c>
    </row>
    <row r="196" spans="1:10" ht="18.75" customHeight="1">
      <c r="A196" s="164" t="str">
        <f>ПТО!F14</f>
        <v xml:space="preserve">  -  обслуживание ТП и кабельных линий</v>
      </c>
      <c r="B196" s="164"/>
      <c r="C196" s="164"/>
      <c r="D196" s="164"/>
      <c r="E196" s="164"/>
      <c r="F196" s="164"/>
      <c r="G196" s="164"/>
      <c r="H196" s="50">
        <f>ПТО!G14</f>
        <v>15000</v>
      </c>
      <c r="I196" s="51" t="s">
        <v>80</v>
      </c>
    </row>
    <row r="197" spans="1:10" ht="18.75" customHeight="1">
      <c r="A197" s="164" t="str">
        <f>ПТО!F15</f>
        <v xml:space="preserve">  -  передача бесхозных эл. сети и ТП</v>
      </c>
      <c r="B197" s="164"/>
      <c r="C197" s="164"/>
      <c r="D197" s="164"/>
      <c r="E197" s="164"/>
      <c r="F197" s="164"/>
      <c r="G197" s="164"/>
      <c r="H197" s="50">
        <f>ПТО!G15</f>
        <v>12000</v>
      </c>
      <c r="I197" s="51" t="s">
        <v>80</v>
      </c>
    </row>
    <row r="198" spans="1:10" ht="18.75" customHeight="1">
      <c r="A198" s="164" t="str">
        <f>ПТО!F16</f>
        <v xml:space="preserve">  -  техническое обслуживание охранной сигнализации</v>
      </c>
      <c r="B198" s="164"/>
      <c r="C198" s="164"/>
      <c r="D198" s="164"/>
      <c r="E198" s="164"/>
      <c r="F198" s="164"/>
      <c r="G198" s="164"/>
      <c r="H198" s="50">
        <f>ПТО!G16</f>
        <v>6000</v>
      </c>
      <c r="I198" s="53" t="s">
        <v>80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50">
        <f>ПТО!G17</f>
        <v>0</v>
      </c>
      <c r="I199" s="51" t="s">
        <v>80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50">
        <f>ПТО!G18</f>
        <v>0</v>
      </c>
      <c r="I200" s="51" t="s">
        <v>80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50">
        <f>ПТО!G19</f>
        <v>0</v>
      </c>
      <c r="I201" s="51" t="s">
        <v>80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50">
        <f>ПТО!G20</f>
        <v>0</v>
      </c>
      <c r="I202" s="51" t="s">
        <v>80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50">
        <f>ПТО!G21</f>
        <v>0</v>
      </c>
      <c r="I203" s="51" t="s">
        <v>80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50">
        <f>ПТО!G22</f>
        <v>0</v>
      </c>
      <c r="I204" s="51" t="s">
        <v>80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50">
        <f>ПТО!G23</f>
        <v>0</v>
      </c>
      <c r="I205" s="51" t="s">
        <v>80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50">
        <f>ПТО!G24</f>
        <v>0</v>
      </c>
      <c r="I206" s="51" t="s">
        <v>80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50">
        <f>ПТО!G25</f>
        <v>0</v>
      </c>
      <c r="I207" s="51" t="s">
        <v>80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50">
        <f>ПТО!G26</f>
        <v>0</v>
      </c>
      <c r="I208" s="51" t="s">
        <v>80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50">
        <f>ПТО!G27</f>
        <v>0</v>
      </c>
      <c r="I209" s="51" t="s">
        <v>80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50">
        <f>ПТО!G28</f>
        <v>0</v>
      </c>
      <c r="I210" s="51" t="s">
        <v>80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50">
        <f>ПТО!G29</f>
        <v>0</v>
      </c>
      <c r="I211" s="51" t="s">
        <v>80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50">
        <f>ПТО!G30</f>
        <v>0</v>
      </c>
      <c r="I212" s="51" t="s">
        <v>80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50">
        <f>ПТО!G31</f>
        <v>0</v>
      </c>
      <c r="I213" s="51" t="s">
        <v>80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42300</v>
      </c>
      <c r="I214" s="57" t="s">
        <v>85</v>
      </c>
    </row>
  </sheetData>
  <sheetProtection algorithmName="SHA-512" hashValue="XLnoMoUMTlBpylm0JwEOn3/XwXtEgQSP8+hj8SOKnAPW5NvHRXnhYHzVYkAu7P4d4D9YLa0uzM8TeDvKCU9AxQ==" saltValue="340RAkjvU9QUe29YNRJ2X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197" sqref="K19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-100351.48</f>
        <v>-100351.48</v>
      </c>
    </row>
    <row r="2" spans="1:12" ht="18.75" customHeight="1">
      <c r="A2" s="133" t="s">
        <v>185</v>
      </c>
      <c r="B2" s="127" t="s">
        <v>191</v>
      </c>
      <c r="C2" s="122">
        <v>12</v>
      </c>
      <c r="D2" s="120">
        <v>6000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77</v>
      </c>
      <c r="B3" s="127" t="s">
        <v>192</v>
      </c>
      <c r="C3" s="123">
        <v>1</v>
      </c>
      <c r="D3" s="121">
        <v>8100</v>
      </c>
      <c r="F3" s="30"/>
      <c r="G3" s="30"/>
      <c r="L3" s="33" t="str">
        <f t="shared" si="0"/>
        <v>ТР</v>
      </c>
    </row>
    <row r="4" spans="1:12" ht="18.75" customHeight="1">
      <c r="A4" s="128" t="s">
        <v>186</v>
      </c>
      <c r="B4" s="123" t="s">
        <v>193</v>
      </c>
      <c r="C4" s="126">
        <v>1</v>
      </c>
      <c r="D4" s="124">
        <v>55879</v>
      </c>
      <c r="E4" s="125" t="s">
        <v>189</v>
      </c>
      <c r="F4" s="30"/>
      <c r="G4" s="30"/>
      <c r="L4" s="33" t="str">
        <f t="shared" si="0"/>
        <v>ТР</v>
      </c>
    </row>
    <row r="5" spans="1:12" ht="18.75" customHeight="1">
      <c r="A5" s="128" t="s">
        <v>187</v>
      </c>
      <c r="B5" s="123" t="s">
        <v>193</v>
      </c>
      <c r="C5" s="126">
        <v>1</v>
      </c>
      <c r="D5" s="124">
        <v>13645</v>
      </c>
      <c r="E5" s="125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128" t="s">
        <v>188</v>
      </c>
      <c r="B6" s="123" t="s">
        <v>193</v>
      </c>
      <c r="C6" s="126">
        <v>1</v>
      </c>
      <c r="D6" s="124">
        <v>70000</v>
      </c>
      <c r="E6" s="129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195</v>
      </c>
      <c r="B7" s="130" t="s">
        <v>193</v>
      </c>
      <c r="C7" s="43">
        <v>1</v>
      </c>
      <c r="D7" s="47">
        <v>1770</v>
      </c>
      <c r="E7" s="129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31" t="s">
        <v>196</v>
      </c>
      <c r="B8" s="132" t="s">
        <v>193</v>
      </c>
      <c r="C8" s="43">
        <v>1</v>
      </c>
      <c r="D8" s="44">
        <v>8371.31</v>
      </c>
      <c r="E8" s="129" t="s">
        <v>199</v>
      </c>
      <c r="F8" s="46"/>
      <c r="G8" s="46"/>
      <c r="K8" s="44"/>
      <c r="L8" s="33" t="str">
        <f t="shared" si="0"/>
        <v>ТР</v>
      </c>
    </row>
    <row r="9" spans="1:12">
      <c r="A9" s="134" t="s">
        <v>200</v>
      </c>
      <c r="B9" s="135" t="s">
        <v>193</v>
      </c>
      <c r="C9" s="136">
        <v>1</v>
      </c>
      <c r="D9" s="47">
        <v>3784</v>
      </c>
      <c r="E9" s="129" t="s">
        <v>203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5">
        <v>15000</v>
      </c>
      <c r="L14" s="33">
        <f t="shared" si="0"/>
        <v>0</v>
      </c>
    </row>
    <row r="15" spans="1:12" ht="15.75">
      <c r="A15" s="30"/>
      <c r="F15" s="114" t="s">
        <v>83</v>
      </c>
      <c r="G15" s="115">
        <v>12000</v>
      </c>
      <c r="L15" s="33">
        <f t="shared" si="0"/>
        <v>0</v>
      </c>
    </row>
    <row r="16" spans="1:12" ht="31.5">
      <c r="A16" s="30"/>
      <c r="F16" s="114" t="s">
        <v>202</v>
      </c>
      <c r="G16" s="116">
        <v>6000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240024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240024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64774.080000000002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64774.080000000002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43182.720000000001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43182.720000000001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14394.24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14394.24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93562.559999999998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93562.559999999998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183</v>
      </c>
      <c r="B46" s="38">
        <v>67652.88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67652.88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204</v>
      </c>
      <c r="B47" s="31">
        <v>179928</v>
      </c>
      <c r="C47" s="38" t="s">
        <v>68</v>
      </c>
      <c r="D47" s="49">
        <v>12</v>
      </c>
      <c r="L47" s="40" t="str">
        <f t="shared" si="2"/>
        <v>СОД</v>
      </c>
      <c r="M47" t="str">
        <f t="shared" si="3"/>
        <v>Услуги и работы по управлению</v>
      </c>
      <c r="N47" s="41">
        <f t="shared" si="4"/>
        <v>179928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197" sqref="K19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194</v>
      </c>
      <c r="F1" s="61">
        <v>2955.6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0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921588.51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560412.65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F1*5*12</f>
        <v>177336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183839.86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973063.61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973063.61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973063.61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51475.099999999977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0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8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8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8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8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7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7"/>
      <c r="N26" s="64"/>
    </row>
    <row r="27" spans="1:15" ht="18.75" customHeight="1">
      <c r="A27" s="71" t="s">
        <v>113</v>
      </c>
      <c r="B27" s="76" t="s">
        <v>4</v>
      </c>
      <c r="C27" s="87">
        <v>326066.75</v>
      </c>
      <c r="D27" s="82" t="s">
        <v>60</v>
      </c>
      <c r="E27" s="65"/>
      <c r="F27" s="65"/>
      <c r="G27" s="65"/>
      <c r="H27" s="65"/>
      <c r="I27" s="65"/>
      <c r="J27" s="65"/>
      <c r="M27" s="167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7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7"/>
      <c r="N29" s="64"/>
    </row>
    <row r="30" spans="1:15" ht="18.75" customHeight="1">
      <c r="A30" s="71" t="s">
        <v>116</v>
      </c>
      <c r="B30" s="76" t="s">
        <v>18</v>
      </c>
      <c r="C30" s="87">
        <v>298488.58</v>
      </c>
      <c r="D30" s="82" t="s">
        <v>66</v>
      </c>
      <c r="E30" s="65"/>
      <c r="F30" s="65"/>
      <c r="G30" s="65"/>
      <c r="H30" s="65"/>
      <c r="I30" s="65"/>
      <c r="J30" s="65"/>
      <c r="M30" s="167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7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7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7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7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40024.47</v>
      </c>
      <c r="F37" s="95" t="s">
        <v>175</v>
      </c>
      <c r="G37" s="67"/>
      <c r="H37" s="67"/>
      <c r="I37" s="67"/>
      <c r="L37" s="64"/>
      <c r="M37" s="166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36552.03</v>
      </c>
      <c r="D38" s="95" t="s">
        <v>173</v>
      </c>
      <c r="E38" s="69"/>
      <c r="G38" s="68"/>
      <c r="H38" s="68"/>
      <c r="L38" s="64"/>
      <c r="M38" s="166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39556.949999999997</v>
      </c>
      <c r="D39" s="95" t="s">
        <v>174</v>
      </c>
      <c r="E39" s="69"/>
      <c r="G39" s="68"/>
      <c r="H39" s="68"/>
      <c r="L39" s="64"/>
      <c r="M39" s="166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467.52000000000407</v>
      </c>
      <c r="D40" s="81" t="s">
        <v>59</v>
      </c>
      <c r="E40" s="69"/>
      <c r="G40" s="68"/>
      <c r="H40" s="68"/>
      <c r="L40" s="64"/>
      <c r="M40" s="166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40024.47</v>
      </c>
      <c r="D41" s="81" t="s">
        <v>59</v>
      </c>
      <c r="E41" s="69"/>
      <c r="G41" s="68"/>
      <c r="H41" s="68"/>
      <c r="L41" s="64"/>
      <c r="M41" s="166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40024.47</v>
      </c>
      <c r="D42" s="81" t="s">
        <v>59</v>
      </c>
      <c r="E42" s="69"/>
      <c r="G42" s="68"/>
      <c r="H42" s="68"/>
      <c r="L42" s="64"/>
      <c r="M42" s="166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6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6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64630.48</v>
      </c>
      <c r="F45" s="95" t="s">
        <v>175</v>
      </c>
      <c r="G45" s="67"/>
      <c r="H45" s="67"/>
      <c r="L45" s="64"/>
      <c r="M45" s="166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4641.33</v>
      </c>
      <c r="D46" s="95" t="s">
        <v>176</v>
      </c>
      <c r="E46" s="69"/>
      <c r="G46" s="68"/>
      <c r="H46" s="68"/>
      <c r="L46" s="64"/>
      <c r="M46" s="166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65229.49</v>
      </c>
      <c r="D47" s="95" t="s">
        <v>174</v>
      </c>
      <c r="E47" s="69"/>
      <c r="G47" s="68"/>
      <c r="H47" s="68"/>
      <c r="L47" s="64"/>
      <c r="M47" s="166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6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64630.48</v>
      </c>
      <c r="D49" s="81" t="s">
        <v>59</v>
      </c>
      <c r="E49" s="69"/>
      <c r="G49" s="68"/>
      <c r="H49" s="68"/>
      <c r="L49" s="64"/>
      <c r="M49" s="166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64630.48</v>
      </c>
      <c r="D50" s="81" t="s">
        <v>59</v>
      </c>
      <c r="E50" s="69"/>
      <c r="G50" s="68"/>
      <c r="H50" s="68"/>
      <c r="L50" s="64"/>
      <c r="M50" s="166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6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6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115332.07</v>
      </c>
      <c r="F53" s="95" t="s">
        <v>175</v>
      </c>
      <c r="G53" s="67"/>
      <c r="H53" s="67"/>
      <c r="L53" s="64"/>
      <c r="M53" s="166"/>
      <c r="N53" s="64"/>
      <c r="O53" s="64"/>
    </row>
    <row r="54" spans="1:15" ht="18.75" customHeight="1">
      <c r="A54" s="74" t="s">
        <v>138</v>
      </c>
      <c r="B54" s="76" t="s">
        <v>37</v>
      </c>
      <c r="C54" s="100">
        <v>7730.03</v>
      </c>
      <c r="D54" s="95" t="s">
        <v>176</v>
      </c>
      <c r="E54" s="70"/>
      <c r="F54" s="90"/>
      <c r="G54" s="65"/>
      <c r="H54" s="65"/>
      <c r="L54" s="64"/>
      <c r="M54" s="166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120454.33</v>
      </c>
      <c r="D55" s="95" t="s">
        <v>174</v>
      </c>
      <c r="E55" s="70"/>
      <c r="G55" s="65"/>
      <c r="H55" s="65"/>
      <c r="L55" s="64"/>
      <c r="M55" s="166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6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115332.07</v>
      </c>
      <c r="D57" s="81" t="s">
        <v>59</v>
      </c>
      <c r="E57" s="70"/>
      <c r="G57" s="65"/>
      <c r="H57" s="65"/>
      <c r="L57" s="64"/>
      <c r="M57" s="166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115332.07</v>
      </c>
      <c r="D58" s="81" t="s">
        <v>59</v>
      </c>
      <c r="E58" s="70"/>
      <c r="G58" s="65"/>
      <c r="H58" s="65"/>
      <c r="L58" s="64"/>
      <c r="M58" s="166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6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6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138512.84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100">
        <v>256.35000000000002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114135.89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24376.949999999997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138512.84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138512.84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313618.02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100">
        <v>22521.94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325314.19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313618.02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313618.02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 t="str">
        <f>IF(E77&gt;0,"Предоставляется",0)</f>
        <v>Предоставляется</v>
      </c>
      <c r="D77" s="97" t="s">
        <v>89</v>
      </c>
      <c r="E77" s="96">
        <v>627896.42000000004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100">
        <v>459.62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662901.62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627896.42000000004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627896.42000000004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197" sqref="K19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7">
        <v>9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7">
        <v>7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8">
        <v>402968.95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2020-03-19T01:43:25Z</dcterms:modified>
</cp:coreProperties>
</file>