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84" i="1"/>
  <c r="F183" i="1"/>
  <c r="H175" i="1"/>
  <c r="A159" i="1"/>
  <c r="A158" i="1"/>
  <c r="E155" i="1"/>
  <c r="F186" i="1" l="1"/>
  <c r="H183" i="1"/>
  <c r="H177" i="1"/>
  <c r="F177" i="1"/>
  <c r="F175" i="1"/>
  <c r="F171" i="1"/>
  <c r="H171" i="1"/>
  <c r="F168" i="1"/>
  <c r="H168" i="1"/>
  <c r="F167" i="1"/>
  <c r="H167" i="1"/>
  <c r="H166" i="1"/>
  <c r="F166" i="1"/>
  <c r="F165" i="1"/>
  <c r="H165" i="1"/>
  <c r="H169" i="1"/>
  <c r="H180" i="1"/>
  <c r="F173" i="1"/>
  <c r="F179" i="1"/>
  <c r="F181" i="1"/>
  <c r="H164" i="1"/>
  <c r="F187" i="1"/>
  <c r="F164" i="1"/>
  <c r="H172" i="1"/>
  <c r="F172" i="1"/>
  <c r="F169" i="1"/>
  <c r="F180" i="1"/>
  <c r="F176" i="1"/>
  <c r="H173" i="1"/>
  <c r="H176" i="1"/>
  <c r="F178" i="1"/>
  <c r="H178" i="1"/>
  <c r="H170" i="1"/>
  <c r="F182" i="1"/>
  <c r="H179" i="1"/>
  <c r="H185" i="1"/>
  <c r="H181" i="1"/>
  <c r="F185" i="1"/>
  <c r="F170" i="1"/>
  <c r="F184" i="1"/>
  <c r="H174" i="1"/>
  <c r="H187" i="1"/>
  <c r="H182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<sst xmlns="http://schemas.openxmlformats.org/spreadsheetml/2006/main" count="575" uniqueCount="219">
  <si>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</si>
  <si>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</si>
  <si>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</si>
  <si>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</si>
  <si>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</si>
  <si>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</si>
  <si>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</si>
  <si>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</si>
  <si>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</si>
  <si>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</si>
  <si>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</si>
  <si>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</si>
  <si>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</si>
  <si>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</si>
  <si>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</si>
  <si>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</si>
  <si>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</si>
  <si>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</si>
  <si>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</si>
  <si>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</si>
  <si>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</si>
  <si>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</si>
  <si>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</si>
  <si>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</si>
  <si>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</si>
  <si>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</si>
  <si>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</si>
  <si>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</si>
  <si>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</si>
  <si>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</si>
  <si>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</si>
  <si>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</si>
  <si>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</si>
  <si>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</si>
  <si>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</si>
  <si>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</si>
  <si>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</si>
  <si>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</si>
  <si>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</si>
  <si>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</si>
  <si>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</si>
  <si>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</si>
  <si>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</si>
  <si>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</si>
  <si>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</si>
  <si>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</si>
  <si>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</si>
  <si>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</si>
  <si>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</si>
  <si>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</si>
  <si>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</si>
  <si>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</si>
  <si>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</si>
  <si>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</si>
  <si>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</si>
  <si>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</si>
  <si>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</si>
  <si>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</si>
  <si>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</si>
  <si>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</si>
  <si>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</si>
  <si>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</si>
  <si>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</si>
  <si>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</si>
  <si>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</si>
  <si>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</si>
  <si>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</si>
  <si>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</si>
  <si>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</si>
  <si>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</si>
  <si>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</si>
  <si>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</si>
  <si>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</si>
  <si>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</si>
  <si>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</si>
  <si>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</si>
  <si>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</si>
  <si>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</si>
  <si>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</si>
  <si>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</si>
  <si>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</si>
  <si>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</si>
  <si>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</si>
  <si>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</si>
  <si>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</si>
  <si>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</si>
  <si>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</si>
  <si>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</si>
  <si>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</si>
  <si>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</si>
  <si>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</si>
  <si>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</si>
  <si>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</si>
  <si>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</si>
  <si>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</si>
  <si>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</si>
  <si>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</si>
  <si>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</si>
  <si>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</si>
  <si>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</si>
  <si>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</si>
  <si>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</si>
  <si>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</si>
  <si>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</si>
  <si>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</si>
  <si>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</si>
  <si>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</si>
  <si>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</si>
  <si>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</si>
  <si>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</si>
  <si>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</si>
  <si>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</si>
  <si>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</si>
  <si>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</si>
  <si>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</si>
  <si>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</si>
  <si>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</si>
  <si>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</si>
  <si>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</si>
  <si>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</si>
  <si>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</si>
  <si>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</si>
  <si>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</si>
  <si>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</si>
  <si>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</si>
  <si>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</si>
  <si>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</si>
  <si>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</si>
  <si>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</si>
  <si>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</si>
  <si>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</si>
  <si>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</si>
  <si>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</si>
  <si>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</si>
  <si>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</si>
  <si>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</si>
  <si>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</si>
  <si>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</si>
  <si>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</si>
  <si>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</si>
  <si>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</si>
  <si>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</si>
  <si>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</si>
  <si>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</si>
  <si>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</si>
  <si>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</si>
  <si>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</si>
  <si>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</si>
  <si>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</si>
  <si>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</si>
  <si>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</si>
  <si>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</si>
  <si>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</si>
  <si>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</si>
  <si>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</si>
  <si>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</si>
  <si>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</si>
  <si>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</si>
  <si>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</si>
  <si>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</si>
  <si>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</si>
  <si>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</si>
  <si>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</si>
  <si>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</si>
  <si>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</si>
  <si>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</si>
  <si>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</si>
  <si>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</si>
  <si>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</si>
  <si>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</si>
  <si>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</si>
  <si>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</si>
  <si>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</si>
  <si>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</si>
  <si>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</si>
  <si>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</si>
  <si>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</si>
  <si>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</si>
  <si>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</si>
  <si>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</si>
  <si>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</si>
  <si>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</si>
  <si>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10</t>
  </si>
  <si>
    <t>Отчет об исполнении договора управления многоквартирного дома 
Профсоюзная, 10 в части текущего ремонта</t>
  </si>
  <si>
    <t>Работы (услуги) по управлению многоквартирным домом</t>
  </si>
  <si>
    <t>Техническое обслуживание охранной сигнализации.</t>
  </si>
  <si>
    <t>Техническое освидетельствование лифтов.</t>
  </si>
  <si>
    <t>Монтаж системы диспетчеризации лифта.</t>
  </si>
  <si>
    <t>Монтаж дополнительных видеокамер.</t>
  </si>
  <si>
    <t>Вывоз снега с придомовой территории.</t>
  </si>
  <si>
    <t>Ремонт подъезда (2 этаж).</t>
  </si>
  <si>
    <t>Монтаж светильников.</t>
  </si>
  <si>
    <t>Установка поста ревизии.</t>
  </si>
  <si>
    <t>Ремонт системы отопления.</t>
  </si>
  <si>
    <t>ежемесячно</t>
  </si>
  <si>
    <t>ежегодно</t>
  </si>
  <si>
    <t>разово</t>
  </si>
  <si>
    <t>АВР от 16.02.2019, Решение, Счет №Л000598 от 24.12.2018</t>
  </si>
  <si>
    <t xml:space="preserve">АВР от 05.07.2019, Решение, Счет№ 56 от 13.03.2019 </t>
  </si>
  <si>
    <t>АВР от 15.03.2019, Счет №31 от 15.03.2019</t>
  </si>
  <si>
    <t xml:space="preserve">АВР от 28.06.2019, Решение </t>
  </si>
  <si>
    <t>АВР от 20.08.2019, Решение, счет №205 от 01.08.2019</t>
  </si>
  <si>
    <t>площадь дома</t>
  </si>
  <si>
    <t>АВР от 30.09.2019, Решение, счет №5 от 21.08.2019</t>
  </si>
  <si>
    <t>Ремонт водосточной системы (отмет 2 шт., труба 2 шт.).</t>
  </si>
  <si>
    <t xml:space="preserve">АВР от 30.09.2019 </t>
  </si>
  <si>
    <t>Изготовление и монтаж подъездной двери.</t>
  </si>
  <si>
    <t>АВР от 11.11.2019, Решение, счет №327 от 29.07.2019</t>
  </si>
  <si>
    <t>АВР от 11.11.2019, Решение, счет №248 от 02.10.2019</t>
  </si>
  <si>
    <t>Изготовление и монтаж тамбурных дверей.</t>
  </si>
  <si>
    <t>Монтаж коврового покрытия в тамбуре.</t>
  </si>
  <si>
    <t>АВР от 25.11.2019</t>
  </si>
  <si>
    <t>АВР от 01.01.2020, Решение, счет №19208 от 26.11.2019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</si>
  <si>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</si>
  <si>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</si>
  <si>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ремонт подъезда (со стороны незадымляемой лестницы)</t>
  </si>
  <si>
    <t xml:space="preserve">  -  замена подъездной двери</t>
  </si>
  <si>
    <t xml:space="preserve">  -  ремонтно-восстановительные работы системы пожаротушения </t>
  </si>
  <si>
    <t xml:space="preserve">  -  благоустройство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</si>
</sst>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</cellStyleXfs>
  <cellXfs count="17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0" fontId="8" fillId="0" borderId="0" xfId="5" applyFill="1" applyBorder="1" applyAlignment="1"/>
    <xf numFmtId="0" fontId="22" fillId="0" borderId="0" xfId="5" applyFont="1" applyFill="1" applyBorder="1" applyAlignment="1">
      <alignment horizontal="center"/>
    </xf>
    <xf numFmtId="4" fontId="8" fillId="0" borderId="0" xfId="5" applyNumberFormat="1" applyFill="1" applyBorder="1" applyAlignment="1"/>
    <xf numFmtId="1" fontId="8" fillId="0" borderId="0" xfId="5" applyNumberFormat="1" applyFill="1" applyBorder="1" applyAlignment="1">
      <alignment horizontal="center"/>
    </xf>
    <xf numFmtId="0" fontId="8" fillId="0" borderId="0" xfId="5" applyFill="1" applyBorder="1" applyAlignment="1">
      <alignment horizontal="center"/>
    </xf>
    <xf numFmtId="0" fontId="22" fillId="0" borderId="0" xfId="5" applyFont="1" applyFill="1" applyBorder="1" applyAlignment="1"/>
    <xf numFmtId="0" fontId="8" fillId="0" borderId="0" xfId="5" applyFill="1" applyBorder="1" applyAlignment="1">
      <alignment wrapText="1"/>
    </xf>
    <xf numFmtId="0" fontId="8" fillId="0" borderId="0" xfId="5" applyFill="1" applyBorder="1"/>
    <xf numFmtId="0" fontId="0" fillId="0" borderId="0" xfId="0" applyFill="1" applyBorder="1"/>
    <xf numFmtId="0" fontId="7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/>
    <xf numFmtId="0" fontId="4" fillId="0" borderId="0" xfId="5" applyFont="1" applyFill="1" applyBorder="1"/>
    <xf numFmtId="0" fontId="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2" applyFont="1" applyFill="1" applyBorder="1" applyAlignment="1"/>
    <xf numFmtId="0" fontId="2" fillId="0" borderId="0" xfId="5" applyFont="1" applyFill="1" applyBorder="1"/>
    <xf numFmtId="0" fontId="3" fillId="0" borderId="0" xfId="2" applyFont="1" applyFill="1" applyBorder="1" applyAlignment="1"/>
    <xf numFmtId="0" fontId="1" fillId="0" borderId="0" xfId="5" applyFont="1" applyFill="1" applyBorder="1"/>
    <xf numFmtId="2" fontId="1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54" sqref="G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182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88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89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203647.47</v>
      </c>
      <c r="K10" s="109"/>
      <c r="L10" s="159"/>
      <c r="M10" s="109"/>
      <c r="N10" s="109"/>
      <c r="O10" s="70" t="s">
        <v>90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1174517.77</v>
      </c>
      <c r="K11" s="109"/>
      <c r="L11" s="159"/>
      <c r="M11" s="109"/>
      <c r="N11" s="109"/>
      <c r="O11" s="70" t="s">
        <v>91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934643.77</v>
      </c>
      <c r="K12" s="109"/>
      <c r="L12" s="159"/>
      <c r="M12" s="109"/>
      <c r="N12" s="109"/>
      <c r="O12" s="70" t="s">
        <v>92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239874</v>
      </c>
      <c r="K13" s="109"/>
      <c r="L13" s="159"/>
      <c r="M13" s="109"/>
      <c r="N13" s="109"/>
      <c r="O13" s="70" t="s">
        <v>93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09"/>
      <c r="L14" s="159"/>
      <c r="M14" s="109"/>
      <c r="N14" s="109"/>
      <c r="O14" s="70" t="s">
        <v>94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1040195.34</v>
      </c>
      <c r="K15" s="109"/>
      <c r="L15" s="159"/>
      <c r="M15" s="109"/>
      <c r="N15" s="109"/>
      <c r="O15" s="70" t="s">
        <v>95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1040195.34</v>
      </c>
      <c r="K16" s="109"/>
      <c r="L16" s="159"/>
      <c r="M16" s="109"/>
      <c r="N16" s="109"/>
      <c r="O16" s="70" t="s">
        <v>96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97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98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99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100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1040195.34</v>
      </c>
      <c r="K21" s="109"/>
      <c r="L21" s="159"/>
      <c r="M21" s="109"/>
      <c r="N21" s="109"/>
      <c r="O21" s="70" t="s">
        <v>101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102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103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337969.9</v>
      </c>
      <c r="K24" s="109"/>
      <c r="L24" s="159"/>
      <c r="M24" s="109"/>
      <c r="N24" s="109"/>
      <c r="O24" s="70" t="s">
        <v>104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292166.52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3" t="str">
        <f>ПТО!A40</f>
        <v>Работы по содержанию лифта (лифтов)</v>
      </c>
      <c r="B29" s="143"/>
      <c r="C29" s="143"/>
      <c r="D29" s="143"/>
      <c r="E29" s="143"/>
      <c r="F29" s="148">
        <f>VLOOKUP(A29,ПТО!$A$39:$D$53,2,FALSE)</f>
        <v>135768.72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75320.399999999994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57569.760000000002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15351.96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104105.28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3" t="str">
        <f>ПТО!A46</f>
        <v>Работы (услуги) по управлению многоквартирным домом</v>
      </c>
      <c r="B35" s="143"/>
      <c r="C35" s="143"/>
      <c r="D35" s="143"/>
      <c r="E35" s="143"/>
      <c r="F35" s="148">
        <f>VLOOKUP(A35,ПТО!$A$39:$D$53,2,FALSE)</f>
        <v>239874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09"/>
      <c r="L35" s="160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12000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09"/>
      <c r="L43" s="160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76</v>
      </c>
    </row>
    <row r="44" spans="1:18" ht="51" customHeight="1" outlineLevel="1">
      <c r="A44" s="143" t="str">
        <f>ПТО!A3</f>
        <v>Техническое освидетельствование лифтов.</v>
      </c>
      <c r="B44" s="143"/>
      <c r="C44" s="143"/>
      <c r="D44" s="143"/>
      <c r="E44" s="143"/>
      <c r="F44" s="148">
        <f>VLOOKUP(A44,ПТО!$A$2:$D$31,4,FALSE)</f>
        <v>16200</v>
      </c>
      <c r="G44" s="148"/>
      <c r="H44" s="25" t="str">
        <f>VLOOKUP(A44,ПТО!$A$2:$D$31,2,FALSE)</f>
        <v>ежегодно</v>
      </c>
      <c r="I44" s="144">
        <f>VLOOKUP(A44,ПТО!$A$2:$D$31,3,FALSE)</f>
        <v>2</v>
      </c>
      <c r="J44" s="144"/>
      <c r="K44" s="109"/>
      <c r="L44" s="160"/>
      <c r="M44" s="116"/>
      <c r="N44" s="109"/>
      <c r="O44" s="23" t="str">
        <f t="shared" si="1"/>
        <v>Техническое освидетельствование лифтов.</v>
      </c>
      <c r="R44" s="22" t="s">
        <v>76</v>
      </c>
    </row>
    <row r="45" spans="1:18" ht="51" customHeight="1" outlineLevel="1">
      <c r="A45" s="143" t="str">
        <f>ПТО!A4</f>
        <v>Монтаж системы диспетчеризации лифта.</v>
      </c>
      <c r="B45" s="143"/>
      <c r="C45" s="143"/>
      <c r="D45" s="143"/>
      <c r="E45" s="143"/>
      <c r="F45" s="148">
        <f>VLOOKUP(A45,ПТО!$A$2:$D$31,4,FALSE)</f>
        <v>61741.91</v>
      </c>
      <c r="G45" s="148"/>
      <c r="H45" s="25" t="str">
        <f>VLOOKUP(A45,ПТО!$A$2:$D$31,2,FALSE)</f>
        <v>разово</v>
      </c>
      <c r="I45" s="144">
        <f>VLOOKUP(A45,ПТО!$A$2:$D$31,3,FALSE)</f>
        <v>2</v>
      </c>
      <c r="J45" s="144"/>
      <c r="K45" s="109"/>
      <c r="L45" s="160"/>
      <c r="M45" s="116"/>
      <c r="N45" s="109"/>
      <c r="O45" s="23" t="str">
        <f t="shared" si="1"/>
        <v>Монтаж системы диспетчеризации лифта.</v>
      </c>
      <c r="R45" s="22" t="s">
        <v>76</v>
      </c>
    </row>
    <row r="46" spans="1:18" ht="51" customHeight="1" outlineLevel="1">
      <c r="A46" s="143" t="str">
        <f>ПТО!A5</f>
        <v>Монтаж дополнительных видеокамер.</v>
      </c>
      <c r="B46" s="143"/>
      <c r="C46" s="143"/>
      <c r="D46" s="143"/>
      <c r="E46" s="143"/>
      <c r="F46" s="148">
        <f>VLOOKUP(A46,ПТО!$A$2:$D$31,4,FALSE)</f>
        <v>26524.799999999999</v>
      </c>
      <c r="G46" s="148"/>
      <c r="H46" s="25" t="str">
        <f>VLOOKUP(A46,ПТО!$A$2:$D$31,2,FALSE)</f>
        <v>разово</v>
      </c>
      <c r="I46" s="144">
        <f>VLOOKUP(A46,ПТО!$A$2:$D$31,3,FALSE)</f>
        <v>2</v>
      </c>
      <c r="J46" s="144"/>
      <c r="K46" s="109"/>
      <c r="L46" s="160"/>
      <c r="M46" s="116"/>
      <c r="N46" s="109"/>
      <c r="O46" s="23" t="str">
        <f t="shared" si="1"/>
        <v>Монтаж дополнительных видеокамер.</v>
      </c>
      <c r="R46" s="22" t="s">
        <v>76</v>
      </c>
    </row>
    <row r="47" spans="1:18" ht="51" customHeight="1" outlineLevel="1">
      <c r="A47" s="143" t="str">
        <f>ПТО!A6</f>
        <v>Вывоз снега с придомовой территории.</v>
      </c>
      <c r="B47" s="143"/>
      <c r="C47" s="143"/>
      <c r="D47" s="143"/>
      <c r="E47" s="143"/>
      <c r="F47" s="148">
        <f>VLOOKUP(A47,ПТО!$A$2:$D$31,4,FALSE)</f>
        <v>4841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Вывоз снега с придомовой территории.</v>
      </c>
      <c r="R47" s="22" t="s">
        <v>76</v>
      </c>
    </row>
    <row r="48" spans="1:18" ht="51" customHeight="1" outlineLevel="1">
      <c r="A48" s="143" t="str">
        <f>ПТО!A7</f>
        <v>Ремонт подъезда (2 этаж).</v>
      </c>
      <c r="B48" s="143"/>
      <c r="C48" s="143"/>
      <c r="D48" s="143"/>
      <c r="E48" s="143"/>
      <c r="F48" s="148">
        <f>VLOOKUP(A48,ПТО!$A$2:$D$31,4,FALSE)</f>
        <v>106009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Ремонт подъезда (2 этаж).</v>
      </c>
      <c r="R48" s="22" t="s">
        <v>76</v>
      </c>
    </row>
    <row r="49" spans="1:18" ht="51" customHeight="1" outlineLevel="1">
      <c r="A49" s="143" t="str">
        <f>ПТО!A8</f>
        <v>Монтаж светильников.</v>
      </c>
      <c r="B49" s="143"/>
      <c r="C49" s="143"/>
      <c r="D49" s="143"/>
      <c r="E49" s="143"/>
      <c r="F49" s="148">
        <f>VLOOKUP(A49,ПТО!$A$2:$D$31,4,FALSE)</f>
        <v>3000</v>
      </c>
      <c r="G49" s="148"/>
      <c r="H49" s="25" t="str">
        <f>VLOOKUP(A49,ПТО!$A$2:$D$31,2,FALSE)</f>
        <v>разово</v>
      </c>
      <c r="I49" s="144">
        <f>VLOOKUP(A49,ПТО!$A$2:$D$31,3,FALSE)</f>
        <v>2</v>
      </c>
      <c r="J49" s="144"/>
      <c r="K49" s="109"/>
      <c r="L49" s="160"/>
      <c r="M49" s="116"/>
      <c r="N49" s="109"/>
      <c r="O49" s="23" t="str">
        <f t="shared" si="1"/>
        <v>Монтаж светильников.</v>
      </c>
      <c r="R49" s="22" t="s">
        <v>76</v>
      </c>
    </row>
    <row r="50" spans="1:18" ht="51" customHeight="1" outlineLevel="1">
      <c r="A50" s="143" t="str">
        <f>ПТО!A9</f>
        <v>Установка поста ревизии.</v>
      </c>
      <c r="B50" s="143"/>
      <c r="C50" s="143"/>
      <c r="D50" s="143"/>
      <c r="E50" s="143"/>
      <c r="F50" s="148">
        <f>VLOOKUP(A50,ПТО!$A$2:$D$31,4,FALSE)</f>
        <v>6450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Установка поста ревизии.</v>
      </c>
      <c r="R50" s="22" t="s">
        <v>76</v>
      </c>
    </row>
    <row r="51" spans="1:18" ht="51" customHeight="1" outlineLevel="1">
      <c r="A51" s="143" t="str">
        <f>ПТО!A10</f>
        <v>Ремонт системы отопления.</v>
      </c>
      <c r="B51" s="143"/>
      <c r="C51" s="143"/>
      <c r="D51" s="143"/>
      <c r="E51" s="143"/>
      <c r="F51" s="148">
        <f>VLOOKUP(A51,ПТО!$A$2:$D$31,4,FALSE)</f>
        <v>68836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Ремонт системы отопления.</v>
      </c>
      <c r="R51" s="22" t="s">
        <v>76</v>
      </c>
    </row>
    <row r="52" spans="1:18" ht="51" customHeight="1" outlineLevel="1">
      <c r="A52" s="143" t="str">
        <f>ПТО!A11</f>
        <v>Ремонт водосточной системы (отмет 2 шт., труба 2 шт.).</v>
      </c>
      <c r="B52" s="143"/>
      <c r="C52" s="143"/>
      <c r="D52" s="143"/>
      <c r="E52" s="143"/>
      <c r="F52" s="148">
        <f>VLOOKUP(A52,ПТО!$A$2:$D$31,4,FALSE)</f>
        <v>1800</v>
      </c>
      <c r="G52" s="148"/>
      <c r="H52" s="25" t="str">
        <f>VLOOKUP(A52,ПТО!$A$2:$D$31,2,FALSE)</f>
        <v>разово</v>
      </c>
      <c r="I52" s="144">
        <f>VLOOKUP(A52,ПТО!$A$2:$D$31,3,FALSE)</f>
        <v>1</v>
      </c>
      <c r="J52" s="144"/>
      <c r="K52" s="109"/>
      <c r="L52" s="160"/>
      <c r="M52" s="116"/>
      <c r="N52" s="109"/>
      <c r="O52" s="23" t="str">
        <f t="shared" si="1"/>
        <v>Ремонт водосточной системы (отмет 2 шт., труба 2 шт.).</v>
      </c>
      <c r="R52" s="22" t="s">
        <v>76</v>
      </c>
    </row>
    <row r="53" spans="1:18" ht="51" customHeight="1" outlineLevel="1">
      <c r="A53" s="143" t="str">
        <f>ПТО!A12</f>
        <v>Изготовление и монтаж подъездной двери.</v>
      </c>
      <c r="B53" s="143"/>
      <c r="C53" s="143"/>
      <c r="D53" s="143"/>
      <c r="E53" s="143"/>
      <c r="F53" s="148">
        <f>VLOOKUP(A53,ПТО!$A$2:$D$31,4,FALSE)</f>
        <v>28000</v>
      </c>
      <c r="G53" s="148"/>
      <c r="H53" s="25" t="str">
        <f>VLOOKUP(A53,ПТО!$A$2:$D$31,2,FALSE)</f>
        <v>разово</v>
      </c>
      <c r="I53" s="144">
        <f>VLOOKUP(A53,ПТО!$A$2:$D$31,3,FALSE)</f>
        <v>1</v>
      </c>
      <c r="J53" s="144"/>
      <c r="K53" s="109"/>
      <c r="L53" s="160"/>
      <c r="M53" s="116"/>
      <c r="N53" s="109"/>
      <c r="O53" s="23" t="str">
        <f t="shared" si="1"/>
        <v>Изготовление и монтаж подъездной двери.</v>
      </c>
      <c r="R53" s="22" t="s">
        <v>76</v>
      </c>
    </row>
    <row r="54" spans="1:18" ht="51" customHeight="1" outlineLevel="1">
      <c r="A54" s="143" t="str">
        <f>ПТО!A13</f>
        <v>Изготовление и монтаж тамбурных дверей.</v>
      </c>
      <c r="B54" s="143"/>
      <c r="C54" s="143"/>
      <c r="D54" s="143"/>
      <c r="E54" s="143"/>
      <c r="F54" s="148">
        <f>VLOOKUP(A54,ПТО!$A$2:$D$31,4,FALSE)</f>
        <v>87385.78</v>
      </c>
      <c r="G54" s="148"/>
      <c r="H54" s="25" t="str">
        <f>VLOOKUP(A54,ПТО!$A$2:$D$31,2,FALSE)</f>
        <v>разово</v>
      </c>
      <c r="I54" s="144">
        <f>VLOOKUP(A54,ПТО!$A$2:$D$31,3,FALSE)</f>
        <v>1</v>
      </c>
      <c r="J54" s="144"/>
      <c r="K54" s="109"/>
      <c r="L54" s="160"/>
      <c r="M54" s="116"/>
      <c r="N54" s="109"/>
      <c r="O54" s="23" t="str">
        <f t="shared" si="1"/>
        <v>Изготовление и монтаж тамбурных дверей.</v>
      </c>
      <c r="R54" s="22" t="s">
        <v>76</v>
      </c>
    </row>
    <row r="55" spans="1:18" ht="51" customHeight="1" outlineLevel="1">
      <c r="A55" s="143" t="str">
        <f>ПТО!A14</f>
        <v>Монтаж коврового покрытия в тамбуре.</v>
      </c>
      <c r="B55" s="143"/>
      <c r="C55" s="143"/>
      <c r="D55" s="143"/>
      <c r="E55" s="143"/>
      <c r="F55" s="148">
        <f>VLOOKUP(A55,ПТО!$A$2:$D$31,4,FALSE)</f>
        <v>9088</v>
      </c>
      <c r="G55" s="148"/>
      <c r="H55" s="25" t="str">
        <f>VLOOKUP(A55,ПТО!$A$2:$D$31,2,FALSE)</f>
        <v>разово</v>
      </c>
      <c r="I55" s="144">
        <f>VLOOKUP(A55,ПТО!$A$2:$D$31,3,FALSE)</f>
        <v>1</v>
      </c>
      <c r="J55" s="144"/>
      <c r="K55" s="109"/>
      <c r="L55" s="160"/>
      <c r="M55" s="116"/>
      <c r="N55" s="109"/>
      <c r="O55" s="23" t="str">
        <f t="shared" si="1"/>
        <v>Монтаж коврового покрытия в тамбуре.</v>
      </c>
      <c r="R55" s="22" t="s">
        <v>76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09"/>
      <c r="L56" s="160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0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0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180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105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106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107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108</v>
      </c>
    </row>
    <row r="79" spans="1:16384">
      <c r="A79" s="115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109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110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135096.72</v>
      </c>
      <c r="K83" s="109"/>
      <c r="L83" s="149"/>
      <c r="M83" s="109"/>
      <c r="N83" s="109"/>
      <c r="O83" s="70" t="s">
        <v>111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112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113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209494.03</v>
      </c>
      <c r="K86" s="109"/>
      <c r="L86" s="149"/>
      <c r="M86" s="109"/>
      <c r="N86" s="109"/>
      <c r="O86" s="70" t="s">
        <v>114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115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116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117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118</v>
      </c>
    </row>
    <row r="91" spans="1:15">
      <c r="A91" s="104" t="s">
        <v>180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39568.269999999997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36135.410000000003</v>
      </c>
      <c r="L95" s="150"/>
      <c r="O95" s="1" t="s">
        <v>119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26477.01</v>
      </c>
      <c r="L96" s="150"/>
      <c r="O96" s="1" t="s">
        <v>120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13091.259999999998</v>
      </c>
      <c r="L97" s="150"/>
      <c r="O97" s="1" t="s">
        <v>121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39568.269999999997</v>
      </c>
      <c r="L98" s="150"/>
      <c r="O98" s="1" t="s">
        <v>122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39568.269999999997</v>
      </c>
      <c r="L99" s="150"/>
      <c r="O99" s="1" t="s">
        <v>123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124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125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59403.19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4265.9399999999996</v>
      </c>
      <c r="L103" s="150"/>
      <c r="O103" s="1" t="s">
        <v>128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52202.97</v>
      </c>
      <c r="L104" s="150"/>
      <c r="O104" s="1" t="s">
        <v>129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7200.2200000000012</v>
      </c>
      <c r="L105" s="150"/>
      <c r="O105" s="1" t="s">
        <v>130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59403.19</v>
      </c>
      <c r="L106" s="150"/>
      <c r="O106" s="1" t="s">
        <v>131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59403.19</v>
      </c>
      <c r="L107" s="150"/>
      <c r="O107" s="1" t="s">
        <v>132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133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134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103868.56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6961.7</v>
      </c>
      <c r="L111" s="150"/>
      <c r="O111" s="1" t="s">
        <v>136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89756.3</v>
      </c>
      <c r="L112" s="150"/>
      <c r="O112" s="1" t="s">
        <v>137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14112.259999999995</v>
      </c>
      <c r="L113" s="150"/>
      <c r="O113" s="1" t="s">
        <v>138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103868.56</v>
      </c>
      <c r="L114" s="150"/>
      <c r="O114" s="1" t="s">
        <v>139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103868.56</v>
      </c>
      <c r="L115" s="150"/>
      <c r="O115" s="1" t="s">
        <v>140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141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142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154303.64000000001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285.58</v>
      </c>
      <c r="L119" s="47"/>
      <c r="O119" s="1" t="s">
        <v>144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132522.71</v>
      </c>
      <c r="L120" s="47"/>
      <c r="O120" s="1" t="s">
        <v>145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21780.930000000022</v>
      </c>
      <c r="L121" s="47"/>
      <c r="O121" s="1" t="s">
        <v>146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154303.64000000001</v>
      </c>
      <c r="L122" s="47"/>
      <c r="O122" s="1" t="s">
        <v>147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154303.64000000001</v>
      </c>
      <c r="L123" s="47"/>
      <c r="O123" s="1" t="s">
        <v>148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150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208268.7</v>
      </c>
      <c r="H126" s="146"/>
      <c r="I126" s="146"/>
      <c r="J126" s="146"/>
      <c r="L126" s="47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14956.46</v>
      </c>
      <c r="L127" s="47"/>
      <c r="O127" s="1" t="s">
        <v>152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187425.34</v>
      </c>
      <c r="L128" s="47"/>
      <c r="O128" s="1" t="s">
        <v>153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20843.360000000015</v>
      </c>
      <c r="L129" s="47"/>
      <c r="O129" s="1" t="s">
        <v>154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208268.7</v>
      </c>
      <c r="L130" s="47"/>
      <c r="O130" s="1" t="s">
        <v>155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208268.7</v>
      </c>
      <c r="L131" s="47"/>
      <c r="O131" s="1" t="s">
        <v>156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157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158</v>
      </c>
    </row>
    <row r="134" spans="1:15" ht="32.25" customHeight="1" outlineLevel="1">
      <c r="A134" s="145" t="str">
        <f>IF(VLOOKUP("отопление",АО,3,FALSE)&gt;0,"Отопление",0)</f>
        <v>Отопление</v>
      </c>
      <c r="B134" s="145"/>
      <c r="C134" s="145"/>
      <c r="D134" s="146" t="str">
        <f>IF(VLOOKUP("отопление",АО,3,FALSE)&gt;0,VLOOKUP("отопление",АО,3,FALSE),0)</f>
        <v>Предоставляется</v>
      </c>
      <c r="E134" s="146"/>
      <c r="F134" s="13" t="str">
        <f>IF(VLOOKUP("отопление",АО,3,FALSE)&gt;0,VLOOKUP("отопление",АО,4,FALSE),0)</f>
        <v>Гкал</v>
      </c>
      <c r="G134" s="147">
        <f>VLOOKUP("отопление",АО,5,FALSE)</f>
        <v>536241.49</v>
      </c>
      <c r="H134" s="146"/>
      <c r="I134" s="146"/>
      <c r="J134" s="146"/>
      <c r="L134" s="47"/>
    </row>
    <row r="135" spans="1:15" ht="32.25" customHeight="1" outlineLevel="2">
      <c r="A135" s="141" t="str">
        <f t="shared" ref="A135:A141" si="12">IF(VLOOKUP("отопление",АО,3,FALSE)&gt;0,VLOOKUP(O135,АО,2,FALSE),0)</f>
        <v>Общий объем потребления, нат. показ.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392.53</v>
      </c>
      <c r="L135" s="47"/>
      <c r="O135" s="1" t="s">
        <v>160</v>
      </c>
    </row>
    <row r="136" spans="1:15" ht="32.25" customHeight="1" outlineLevel="2">
      <c r="A136" s="141" t="str">
        <f t="shared" si="12"/>
        <v>Оплачено потребителями, руб.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538872.21</v>
      </c>
      <c r="L136" s="47"/>
      <c r="O136" s="1" t="s">
        <v>161</v>
      </c>
    </row>
    <row r="137" spans="1:15" ht="32.25" customHeight="1" outlineLevel="2">
      <c r="A137" s="141" t="str">
        <f t="shared" si="12"/>
        <v>Задолженность потребителей, руб.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162</v>
      </c>
    </row>
    <row r="138" spans="1:15" ht="32.25" customHeight="1" outlineLevel="2">
      <c r="A138" s="141" t="str">
        <f t="shared" si="12"/>
        <v>Начислено поставщиком (поставщиками) коммунального ресурса, руб.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536241.49</v>
      </c>
      <c r="L138" s="47"/>
      <c r="O138" s="1" t="s">
        <v>163</v>
      </c>
    </row>
    <row r="139" spans="1:15" ht="32.25" customHeight="1" outlineLevel="2">
      <c r="A139" s="141" t="str">
        <f t="shared" si="12"/>
        <v>Оплачено поставщику (поставщикам) коммунального ресурса, руб.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536241.49</v>
      </c>
      <c r="L139" s="47"/>
      <c r="O139" s="1" t="s">
        <v>164</v>
      </c>
    </row>
    <row r="140" spans="1:15" ht="32.25" customHeight="1" outlineLevel="2">
      <c r="A140" s="141" t="str">
        <f t="shared" si="12"/>
        <v>Задолженность перед поставщиком (поставщиками) коммунального ресурса, руб.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165</v>
      </c>
    </row>
    <row r="141" spans="1:15" ht="32.25" customHeight="1" outlineLevel="2">
      <c r="A141" s="141" t="str">
        <f t="shared" si="12"/>
        <v>Размер пени и штрафов, уплаченных поставщику (поставщикам) коммунального ресурса, руб.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7</v>
      </c>
      <c r="O144" t="s">
        <v>176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1" t="s">
        <v>179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333363.37</v>
      </c>
      <c r="O146" t="s">
        <v>178</v>
      </c>
    </row>
    <row r="149" spans="1:15" ht="52.5" customHeight="1">
      <c r="A149" s="166" t="s">
        <v>183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-167947.19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239874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12000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Техническое освидетельствование лифтов.</v>
      </c>
      <c r="B159" s="143"/>
      <c r="C159" s="143"/>
      <c r="D159" s="143"/>
      <c r="E159" s="143"/>
      <c r="F159" s="148">
        <f t="shared" si="15"/>
        <v>16200</v>
      </c>
      <c r="G159" s="148"/>
      <c r="H159" s="24" t="str">
        <f t="shared" si="16"/>
        <v>ежегодно</v>
      </c>
      <c r="I159" s="144">
        <f t="shared" si="17"/>
        <v>2</v>
      </c>
      <c r="J159" s="144"/>
      <c r="M159" s="22" t="s">
        <v>76</v>
      </c>
      <c r="N159" s="1" t="str">
        <v>Техническое освидетельствование лифтов.</v>
      </c>
    </row>
    <row r="160" spans="1:15" ht="28.5" customHeight="1">
      <c r="A160" s="143" t="str">
        <f t="shared" si="14"/>
        <v>Монтаж системы диспетчеризации лифта.</v>
      </c>
      <c r="B160" s="143"/>
      <c r="C160" s="143"/>
      <c r="D160" s="143"/>
      <c r="E160" s="143"/>
      <c r="F160" s="148">
        <f t="shared" si="15"/>
        <v>61741.91</v>
      </c>
      <c r="G160" s="148"/>
      <c r="H160" s="24" t="str">
        <f t="shared" si="16"/>
        <v>разово</v>
      </c>
      <c r="I160" s="144">
        <f t="shared" si="17"/>
        <v>2</v>
      </c>
      <c r="J160" s="144"/>
      <c r="M160" s="22" t="s">
        <v>76</v>
      </c>
      <c r="N160" s="1" t="str">
        <v>Монтаж системы диспетчеризации лифта.</v>
      </c>
    </row>
    <row r="161" spans="1:14" ht="28.5" customHeight="1">
      <c r="A161" s="143" t="str">
        <f>IF(N161&gt;0,N161,0)</f>
        <v>Монтаж дополнительных видеокамер.</v>
      </c>
      <c r="B161" s="143"/>
      <c r="C161" s="143"/>
      <c r="D161" s="143"/>
      <c r="E161" s="143"/>
      <c r="F161" s="148">
        <f t="shared" si="15"/>
        <v>26524.799999999999</v>
      </c>
      <c r="G161" s="148"/>
      <c r="H161" s="24" t="str">
        <f t="shared" si="16"/>
        <v>разово</v>
      </c>
      <c r="I161" s="144">
        <f t="shared" si="17"/>
        <v>2</v>
      </c>
      <c r="J161" s="144"/>
      <c r="M161" s="22" t="s">
        <v>76</v>
      </c>
      <c r="N161" s="1" t="str">
        <v>Монтаж дополнительных видеокамер.</v>
      </c>
    </row>
    <row r="162" spans="1:14" ht="28.5" customHeight="1">
      <c r="A162" s="143" t="str">
        <f t="shared" si="14"/>
        <v>Вывоз снега с придомовой территории.</v>
      </c>
      <c r="B162" s="143"/>
      <c r="C162" s="143"/>
      <c r="D162" s="143"/>
      <c r="E162" s="143"/>
      <c r="F162" s="148">
        <f t="shared" si="15"/>
        <v>4841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76</v>
      </c>
      <c r="N162" s="1" t="str">
        <v>Вывоз снега с придомовой территории.</v>
      </c>
    </row>
    <row r="163" spans="1:14" ht="28.5" customHeight="1">
      <c r="A163" s="143" t="str">
        <f t="shared" si="14"/>
        <v>Ремонт подъезда (2 этаж).</v>
      </c>
      <c r="B163" s="143"/>
      <c r="C163" s="143"/>
      <c r="D163" s="143"/>
      <c r="E163" s="143"/>
      <c r="F163" s="148">
        <f t="shared" si="15"/>
        <v>106009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Ремонт подъезда (2 этаж).</v>
      </c>
    </row>
    <row r="164" spans="1:14" ht="28.5" customHeight="1">
      <c r="A164" s="143" t="str">
        <f t="shared" ref="A164:A187" si="18">IF(N164&gt;0,N164,0)</f>
        <v>Монтаж светильников.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3000</v>
      </c>
      <c r="G164" s="148"/>
      <c r="H164" s="29" t="str">
        <f t="shared" si="16"/>
        <v>разово</v>
      </c>
      <c r="I164" s="144">
        <f t="shared" ref="I164:I187" si="20">VLOOKUP(A164,$A$28:$J$72,9,FALSE)</f>
        <v>2</v>
      </c>
      <c r="J164" s="144"/>
      <c r="M164" s="22" t="s">
        <v>76</v>
      </c>
      <c r="N164" s="1" t="str">
        <v>Монтаж светильников.</v>
      </c>
    </row>
    <row r="165" spans="1:14" ht="28.5" customHeight="1">
      <c r="A165" s="143" t="str">
        <f t="shared" si="18"/>
        <v>Установка поста ревизии.</v>
      </c>
      <c r="B165" s="143"/>
      <c r="C165" s="143"/>
      <c r="D165" s="143"/>
      <c r="E165" s="143"/>
      <c r="F165" s="148">
        <f t="shared" si="19"/>
        <v>6450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Установка поста ревизии.</v>
      </c>
    </row>
    <row r="166" spans="1:14" ht="28.5" customHeight="1">
      <c r="A166" s="143" t="str">
        <f t="shared" si="18"/>
        <v>Ремонт системы отопления.</v>
      </c>
      <c r="B166" s="143"/>
      <c r="C166" s="143"/>
      <c r="D166" s="143"/>
      <c r="E166" s="143"/>
      <c r="F166" s="148">
        <f t="shared" si="19"/>
        <v>68836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Ремонт системы отопления.</v>
      </c>
    </row>
    <row r="167" spans="1:14" ht="28.5" customHeight="1">
      <c r="A167" s="143" t="str">
        <f t="shared" si="18"/>
        <v>Ремонт водосточной системы (отмет 2 шт., труба 2 шт.).</v>
      </c>
      <c r="B167" s="143"/>
      <c r="C167" s="143"/>
      <c r="D167" s="143"/>
      <c r="E167" s="143"/>
      <c r="F167" s="148">
        <f t="shared" si="19"/>
        <v>1800</v>
      </c>
      <c r="G167" s="148"/>
      <c r="H167" s="29" t="str">
        <f t="shared" si="16"/>
        <v>разово</v>
      </c>
      <c r="I167" s="144">
        <f t="shared" si="20"/>
        <v>1</v>
      </c>
      <c r="J167" s="144"/>
      <c r="M167" s="22" t="s">
        <v>76</v>
      </c>
      <c r="N167" s="1" t="str">
        <v>Ремонт водосточной системы (отмет 2 шт., труба 2 шт.).</v>
      </c>
    </row>
    <row r="168" spans="1:14" ht="28.5" customHeight="1">
      <c r="A168" s="143" t="str">
        <f t="shared" si="18"/>
        <v>Изготовление и монтаж подъездной двери.</v>
      </c>
      <c r="B168" s="143"/>
      <c r="C168" s="143"/>
      <c r="D168" s="143"/>
      <c r="E168" s="143"/>
      <c r="F168" s="148">
        <f t="shared" si="19"/>
        <v>28000</v>
      </c>
      <c r="G168" s="148"/>
      <c r="H168" s="29" t="str">
        <f t="shared" si="16"/>
        <v>разово</v>
      </c>
      <c r="I168" s="144">
        <f t="shared" si="20"/>
        <v>1</v>
      </c>
      <c r="J168" s="144"/>
      <c r="M168" s="22" t="s">
        <v>76</v>
      </c>
      <c r="N168" s="1" t="str">
        <v>Изготовление и монтаж подъездной двери.</v>
      </c>
    </row>
    <row r="169" spans="1:14" ht="28.5" customHeight="1">
      <c r="A169" s="143" t="str">
        <f t="shared" si="18"/>
        <v>Изготовление и монтаж тамбурных дверей.</v>
      </c>
      <c r="B169" s="143"/>
      <c r="C169" s="143"/>
      <c r="D169" s="143"/>
      <c r="E169" s="143"/>
      <c r="F169" s="148">
        <f t="shared" si="19"/>
        <v>87385.78</v>
      </c>
      <c r="G169" s="148"/>
      <c r="H169" s="29" t="str">
        <f t="shared" si="16"/>
        <v>разово</v>
      </c>
      <c r="I169" s="144">
        <f t="shared" si="20"/>
        <v>1</v>
      </c>
      <c r="J169" s="144"/>
      <c r="M169" s="22" t="s">
        <v>76</v>
      </c>
      <c r="N169" s="1" t="str">
        <v>Изготовление и монтаж тамбурных дверей.</v>
      </c>
    </row>
    <row r="170" spans="1:14" ht="28.5" customHeight="1">
      <c r="A170" s="143" t="str">
        <f t="shared" si="18"/>
        <v>Монтаж коврового покрытия в тамбуре.</v>
      </c>
      <c r="B170" s="143"/>
      <c r="C170" s="143"/>
      <c r="D170" s="143"/>
      <c r="E170" s="143"/>
      <c r="F170" s="148">
        <f t="shared" si="19"/>
        <v>9088</v>
      </c>
      <c r="G170" s="148"/>
      <c r="H170" s="29" t="str">
        <f t="shared" si="16"/>
        <v>разово</v>
      </c>
      <c r="I170" s="144">
        <f t="shared" si="20"/>
        <v>1</v>
      </c>
      <c r="J170" s="144"/>
      <c r="M170" s="22" t="s">
        <v>76</v>
      </c>
      <c r="N170" s="1" t="str">
        <v>Монтаж коврового покрытия в тамбуре.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76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76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76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76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180</v>
      </c>
    </row>
    <row r="189" spans="1:14" ht="29.25" customHeight="1">
      <c r="A189" s="104" t="s">
        <v>180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431876.49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24055.299999999988</v>
      </c>
    </row>
    <row r="192" spans="1:14">
      <c r="A192" s="104" t="s">
        <v>180</v>
      </c>
    </row>
    <row r="193" spans="1:10" ht="62.25" customHeight="1">
      <c r="A193" s="142" t="s">
        <v>77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79</v>
      </c>
    </row>
    <row r="195" spans="1:10" ht="18.75" customHeight="1">
      <c r="A195" s="140" t="str">
        <f>ПТО!F13</f>
        <v xml:space="preserve">  -  техническое освидетельствование лифтов</v>
      </c>
      <c r="B195" s="140"/>
      <c r="C195" s="140"/>
      <c r="D195" s="140"/>
      <c r="E195" s="140"/>
      <c r="F195" s="140"/>
      <c r="G195" s="140"/>
      <c r="H195" s="49">
        <f>ПТО!G13</f>
        <v>16200</v>
      </c>
      <c r="I195" s="50" t="s">
        <v>79</v>
      </c>
    </row>
    <row r="196" spans="1:10" ht="18.75" customHeight="1">
      <c r="A196" s="140" t="str">
        <f>ПТО!F14</f>
        <v xml:space="preserve">  -  техническое обслуживание охранной сигнализации</v>
      </c>
      <c r="B196" s="140"/>
      <c r="C196" s="140"/>
      <c r="D196" s="140"/>
      <c r="E196" s="140"/>
      <c r="F196" s="140"/>
      <c r="G196" s="140"/>
      <c r="H196" s="49">
        <f>ПТО!G14</f>
        <v>12000</v>
      </c>
      <c r="I196" s="50" t="s">
        <v>79</v>
      </c>
    </row>
    <row r="197" spans="1:10" ht="18.75" customHeight="1">
      <c r="A197" s="140" t="str">
        <f>ПТО!F15</f>
        <v xml:space="preserve">  -  обслуживание ТП и кабельных линий</v>
      </c>
      <c r="B197" s="140"/>
      <c r="C197" s="140"/>
      <c r="D197" s="140"/>
      <c r="E197" s="140"/>
      <c r="F197" s="140"/>
      <c r="G197" s="140"/>
      <c r="H197" s="49">
        <f>ПТО!G15</f>
        <v>15000</v>
      </c>
      <c r="I197" s="50" t="s">
        <v>79</v>
      </c>
    </row>
    <row r="198" spans="1:10" ht="18.75" customHeight="1">
      <c r="A198" s="140" t="str">
        <f>ПТО!F16</f>
        <v xml:space="preserve">  -  передача бесхозных эл. сети и ТП</v>
      </c>
      <c r="B198" s="140"/>
      <c r="C198" s="140"/>
      <c r="D198" s="140"/>
      <c r="E198" s="140"/>
      <c r="F198" s="140"/>
      <c r="G198" s="140"/>
      <c r="H198" s="49">
        <f>ПТО!G16</f>
        <v>12000</v>
      </c>
      <c r="I198" s="52" t="s">
        <v>79</v>
      </c>
    </row>
    <row r="199" spans="1:10" ht="18.75" customHeight="1">
      <c r="A199" s="140" t="str">
        <f>ПТО!F17</f>
        <v xml:space="preserve">  -  ремонт подъезда (со стороны незадымляемой лестницы)</v>
      </c>
      <c r="B199" s="140"/>
      <c r="C199" s="140"/>
      <c r="D199" s="140"/>
      <c r="E199" s="140"/>
      <c r="F199" s="140"/>
      <c r="G199" s="140"/>
      <c r="H199" s="49">
        <f>ПТО!G17</f>
        <v>200000</v>
      </c>
      <c r="I199" s="50" t="s">
        <v>79</v>
      </c>
    </row>
    <row r="200" spans="1:10">
      <c r="A200" s="140" t="str">
        <f>ПТО!F18</f>
        <v xml:space="preserve">  -  замена подъездной двери</v>
      </c>
      <c r="B200" s="140"/>
      <c r="C200" s="140"/>
      <c r="D200" s="140"/>
      <c r="E200" s="140"/>
      <c r="F200" s="140"/>
      <c r="G200" s="140"/>
      <c r="H200" s="49">
        <f>ПТО!G18</f>
        <v>30000</v>
      </c>
      <c r="I200" s="50" t="s">
        <v>79</v>
      </c>
    </row>
    <row r="201" spans="1:10">
      <c r="A201" s="140" t="str">
        <f>ПТО!F19</f>
        <v xml:space="preserve">  -  ремонтно-восстановительные работы системы пожаротушения </v>
      </c>
      <c r="B201" s="140"/>
      <c r="C201" s="140"/>
      <c r="D201" s="140"/>
      <c r="E201" s="140"/>
      <c r="F201" s="140"/>
      <c r="G201" s="140"/>
      <c r="H201" s="49">
        <f>ПТО!G19</f>
        <v>50000</v>
      </c>
      <c r="I201" s="50" t="s">
        <v>79</v>
      </c>
    </row>
    <row r="202" spans="1:10">
      <c r="A202" s="140" t="str">
        <f>ПТО!F20</f>
        <v xml:space="preserve">  -  благоустройство придомовой территории</v>
      </c>
      <c r="B202" s="140"/>
      <c r="C202" s="140"/>
      <c r="D202" s="140"/>
      <c r="E202" s="140"/>
      <c r="F202" s="140"/>
      <c r="G202" s="140"/>
      <c r="H202" s="49">
        <f>ПТО!G20</f>
        <v>5000</v>
      </c>
      <c r="I202" s="50" t="s">
        <v>79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79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79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79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79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79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79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79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79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79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79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79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341400</v>
      </c>
      <c r="I214" s="56" t="s">
        <v>83</v>
      </c>
    </row>
  </sheetData>
  <sheetProtection algorithmName="SHA-512" hashValue="68XotgX8VFcV78hEwkJKbRvjLfkwIdnzKopKzkc6xLePRt5yhYywiN77LBbtdmrU5hIuZgytUbmMzj4zmjgqpw==" saltValue="2EtRvecTXgetXAQlBttqc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-167947.19</f>
        <v>-167947.19</v>
      </c>
    </row>
    <row r="2" spans="1:12" ht="18.75" customHeight="1">
      <c r="A2" s="119" t="s">
        <v>185</v>
      </c>
      <c r="B2" s="120" t="s">
        <v>194</v>
      </c>
      <c r="C2" s="120">
        <v>12</v>
      </c>
      <c r="D2" s="118">
        <v>12000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3" t="s">
        <v>195</v>
      </c>
      <c r="C3" s="123">
        <v>2</v>
      </c>
      <c r="D3" s="121">
        <v>16200</v>
      </c>
      <c r="F3" s="30"/>
      <c r="G3" s="30"/>
      <c r="L3" s="33" t="str">
        <f t="shared" si="0"/>
        <v>ТР</v>
      </c>
    </row>
    <row r="4" spans="1:12" ht="18.75" customHeight="1">
      <c r="A4" s="125" t="s">
        <v>187</v>
      </c>
      <c r="B4" s="123" t="s">
        <v>196</v>
      </c>
      <c r="C4" s="122">
        <v>2</v>
      </c>
      <c r="D4" s="118">
        <v>61741.91</v>
      </c>
      <c r="E4" s="126" t="s">
        <v>197</v>
      </c>
      <c r="F4" s="30"/>
      <c r="G4" s="30"/>
      <c r="L4" s="33" t="str">
        <f t="shared" si="0"/>
        <v>ТР</v>
      </c>
    </row>
    <row r="5" spans="1:12" ht="18.75" customHeight="1">
      <c r="A5" s="124" t="s">
        <v>188</v>
      </c>
      <c r="B5" s="120" t="s">
        <v>196</v>
      </c>
      <c r="C5" s="120">
        <v>2</v>
      </c>
      <c r="D5" s="118">
        <v>26524.799999999999</v>
      </c>
      <c r="E5" s="126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25" t="s">
        <v>189</v>
      </c>
      <c r="B6" s="123" t="s">
        <v>196</v>
      </c>
      <c r="C6" s="122">
        <v>1</v>
      </c>
      <c r="D6" s="118">
        <v>4841</v>
      </c>
      <c r="E6" s="126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24" t="s">
        <v>190</v>
      </c>
      <c r="B7" s="120" t="s">
        <v>196</v>
      </c>
      <c r="C7" s="120">
        <v>1</v>
      </c>
      <c r="D7" s="118">
        <v>106009</v>
      </c>
      <c r="E7" s="126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24" t="s">
        <v>191</v>
      </c>
      <c r="B8" s="120" t="s">
        <v>196</v>
      </c>
      <c r="C8" s="120">
        <v>2</v>
      </c>
      <c r="D8" s="118">
        <v>3000</v>
      </c>
      <c r="E8" s="126" t="s">
        <v>201</v>
      </c>
      <c r="F8" s="45"/>
      <c r="G8" s="45"/>
      <c r="K8" s="43"/>
      <c r="L8" s="33" t="str">
        <f t="shared" si="0"/>
        <v>ТР</v>
      </c>
    </row>
    <row r="9" spans="1:12">
      <c r="A9" s="124" t="s">
        <v>192</v>
      </c>
      <c r="B9" s="120" t="s">
        <v>196</v>
      </c>
      <c r="C9" s="120">
        <v>1</v>
      </c>
      <c r="D9" s="118">
        <v>6450</v>
      </c>
      <c r="E9" s="131" t="s">
        <v>207</v>
      </c>
      <c r="F9" s="44"/>
      <c r="G9" s="44"/>
      <c r="K9" s="43"/>
      <c r="L9" s="33" t="str">
        <f t="shared" si="0"/>
        <v>ТР</v>
      </c>
    </row>
    <row r="10" spans="1:12">
      <c r="A10" s="124" t="s">
        <v>193</v>
      </c>
      <c r="B10" s="120" t="s">
        <v>196</v>
      </c>
      <c r="C10" s="120">
        <v>1</v>
      </c>
      <c r="D10" s="118">
        <v>68836</v>
      </c>
      <c r="E10" s="128" t="s">
        <v>203</v>
      </c>
      <c r="F10" s="127"/>
      <c r="L10" s="33" t="str">
        <f t="shared" si="0"/>
        <v>ТР</v>
      </c>
    </row>
    <row r="11" spans="1:12" ht="94.5">
      <c r="A11" s="129" t="s">
        <v>204</v>
      </c>
      <c r="B11" s="120" t="s">
        <v>196</v>
      </c>
      <c r="C11" s="120">
        <v>1</v>
      </c>
      <c r="D11" s="118">
        <v>1800</v>
      </c>
      <c r="E11" s="130" t="s">
        <v>205</v>
      </c>
      <c r="F11" s="111" t="s">
        <v>77</v>
      </c>
      <c r="G11" s="111"/>
      <c r="L11" s="33" t="str">
        <f t="shared" si="0"/>
        <v>ТР</v>
      </c>
    </row>
    <row r="12" spans="1:12" ht="31.5">
      <c r="A12" s="132" t="s">
        <v>206</v>
      </c>
      <c r="B12" s="133" t="s">
        <v>196</v>
      </c>
      <c r="C12" s="120">
        <v>1</v>
      </c>
      <c r="D12" s="118">
        <v>28000</v>
      </c>
      <c r="E12" s="134" t="s">
        <v>208</v>
      </c>
      <c r="F12" s="112" t="s">
        <v>78</v>
      </c>
      <c r="G12" s="113">
        <v>1200</v>
      </c>
      <c r="L12" s="33" t="str">
        <f t="shared" si="0"/>
        <v>ТР</v>
      </c>
    </row>
    <row r="13" spans="1:12" ht="31.5">
      <c r="A13" s="137" t="s">
        <v>209</v>
      </c>
      <c r="B13" s="120" t="s">
        <v>196</v>
      </c>
      <c r="C13" s="120">
        <v>1</v>
      </c>
      <c r="D13" s="118">
        <v>87385.78</v>
      </c>
      <c r="E13" s="138" t="s">
        <v>212</v>
      </c>
      <c r="F13" s="112" t="s">
        <v>214</v>
      </c>
      <c r="G13" s="113">
        <v>16200</v>
      </c>
      <c r="L13" s="33" t="str">
        <f t="shared" si="0"/>
        <v>ТР</v>
      </c>
    </row>
    <row r="14" spans="1:12" ht="31.5">
      <c r="A14" s="135" t="s">
        <v>210</v>
      </c>
      <c r="B14" s="120" t="s">
        <v>196</v>
      </c>
      <c r="C14" s="120">
        <v>1</v>
      </c>
      <c r="D14" s="118">
        <v>9088</v>
      </c>
      <c r="E14" s="136" t="s">
        <v>211</v>
      </c>
      <c r="F14" s="112" t="s">
        <v>213</v>
      </c>
      <c r="G14" s="114">
        <v>12000</v>
      </c>
      <c r="L14" s="33" t="str">
        <f t="shared" si="0"/>
        <v>ТР</v>
      </c>
    </row>
    <row r="15" spans="1:12" ht="31.5">
      <c r="A15" s="30"/>
      <c r="F15" s="112" t="s">
        <v>80</v>
      </c>
      <c r="G15" s="113">
        <v>15000</v>
      </c>
      <c r="L15" s="33">
        <f t="shared" si="0"/>
        <v>0</v>
      </c>
    </row>
    <row r="16" spans="1:12" ht="15.75">
      <c r="A16" s="30"/>
      <c r="F16" s="112" t="s">
        <v>81</v>
      </c>
      <c r="G16" s="113">
        <v>12000</v>
      </c>
      <c r="L16" s="33">
        <f t="shared" si="0"/>
        <v>0</v>
      </c>
    </row>
    <row r="17" spans="1:12" ht="31.5">
      <c r="A17" s="30"/>
      <c r="F17" s="112" t="s">
        <v>215</v>
      </c>
      <c r="G17" s="114">
        <v>200000</v>
      </c>
      <c r="L17" s="33">
        <f t="shared" si="0"/>
        <v>0</v>
      </c>
    </row>
    <row r="18" spans="1:12" ht="15.75">
      <c r="A18" s="30"/>
      <c r="F18" s="112" t="s">
        <v>216</v>
      </c>
      <c r="G18" s="113">
        <v>30000</v>
      </c>
      <c r="L18" s="33">
        <f t="shared" si="0"/>
        <v>0</v>
      </c>
    </row>
    <row r="19" spans="1:12" ht="31.5">
      <c r="A19" s="30"/>
      <c r="F19" s="112" t="s">
        <v>217</v>
      </c>
      <c r="G19" s="113">
        <v>50000</v>
      </c>
      <c r="L19" s="33">
        <f t="shared" si="0"/>
        <v>0</v>
      </c>
    </row>
    <row r="20" spans="1:12" ht="31.5">
      <c r="A20" s="30"/>
      <c r="F20" s="139" t="s">
        <v>218</v>
      </c>
      <c r="G20" s="113">
        <v>5000</v>
      </c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292166.52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292166.52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135768.72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135768.72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75320.399999999994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75320.399999999994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57569.760000000002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57569.760000000002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15351.96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15351.96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104105.28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104105.28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184</v>
      </c>
      <c r="B46" s="38">
        <v>239874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239874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SVuVkU+y8KIy7SsWh/WithjOU3JUAUp8E4AX2jOeAAK0L3OxR7u30R5IE1Kdgdzwa2942iupc2nKTHDwASZQkg==" saltValue="w8Cf4gl4yfogUWwJ9+9EE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11" sqref="A1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202</v>
      </c>
      <c r="F1" s="60">
        <v>3997.9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203647.47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1174517.77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934643.77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F1*5*12</f>
        <v>239874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1040195.34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1040195.34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1040195.34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337969.9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111</v>
      </c>
      <c r="B27" s="75" t="s">
        <v>4</v>
      </c>
      <c r="C27" s="86">
        <v>135096.72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114</v>
      </c>
      <c r="B30" s="75" t="s">
        <v>18</v>
      </c>
      <c r="C30" s="86">
        <v>209494.03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39568.269999999997</v>
      </c>
      <c r="F37" s="94" t="s">
        <v>173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36135.410000000003</v>
      </c>
      <c r="D38" s="94" t="s">
        <v>171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26477.01</v>
      </c>
      <c r="D39" s="94" t="s">
        <v>172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13091.259999999998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39568.269999999997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39568.269999999997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59403.19</v>
      </c>
      <c r="F45" s="94" t="s">
        <v>173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4265.9399999999996</v>
      </c>
      <c r="D46" s="94" t="s">
        <v>174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52202.97</v>
      </c>
      <c r="D47" s="94" t="s">
        <v>172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7200.2200000000012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59403.19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59403.19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103868.56</v>
      </c>
      <c r="F53" s="94" t="s">
        <v>173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136</v>
      </c>
      <c r="B54" s="75" t="s">
        <v>37</v>
      </c>
      <c r="C54" s="98">
        <v>6961.7</v>
      </c>
      <c r="D54" s="94" t="s">
        <v>174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89756.3</v>
      </c>
      <c r="D55" s="94" t="s">
        <v>172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14112.259999999995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103868.56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103868.56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154303.64000000001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8">
        <v>285.58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132522.71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21780.930000000022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154303.64000000001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154303.64000000001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208268.7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8">
        <v>14956.46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187425.34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20843.360000000015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208268.7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208268.7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 t="str">
        <f>IF(E77&gt;0,"Предоставляется",0)</f>
        <v>Предоставляется</v>
      </c>
      <c r="D77" s="96" t="s">
        <v>87</v>
      </c>
      <c r="E77" s="95">
        <v>536241.49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8">
        <v>392.53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538872.21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536241.49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536241.49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1" sqref="A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5">
        <v>7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6">
        <v>333363.37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2020-03-18T07:42:51Z</dcterms:modified>
</cp:coreProperties>
</file>