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A114" i="1"/>
  <c r="A123" i="1"/>
  <c r="A109" i="1"/>
  <c r="F110" i="1"/>
  <c r="A117" i="1"/>
  <c r="A118" i="1"/>
  <c r="A120" i="1"/>
  <c r="A111" i="1"/>
  <c r="D118" i="1"/>
  <c r="A124" i="1"/>
  <c r="A110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<sst xmlns="http://schemas.openxmlformats.org/spreadsheetml/2006/main" count="559" uniqueCount="206">
  <si>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</si>
  <si>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</si>
  <si>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</si>
  <si>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</si>
  <si>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</si>
  <si>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</si>
  <si>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</si>
  <si>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</si>
  <si>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</si>
  <si>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</si>
  <si>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</si>
  <si>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</si>
  <si>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</si>
  <si>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</si>
  <si>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</si>
  <si>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</si>
  <si>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</si>
  <si>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</si>
  <si>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</si>
  <si>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</si>
  <si>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</si>
  <si>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</si>
  <si>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</si>
  <si>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</si>
  <si>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</si>
  <si>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</si>
  <si>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</si>
  <si>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</si>
  <si>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</si>
  <si>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</si>
  <si>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</si>
  <si>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</si>
  <si>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</si>
  <si>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</si>
  <si>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</si>
  <si>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</si>
  <si>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</si>
  <si>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</si>
  <si>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</si>
  <si>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</si>
  <si>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</si>
  <si>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</si>
  <si>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</si>
  <si>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</si>
  <si>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</si>
  <si>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</si>
  <si>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</si>
  <si>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</si>
  <si>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</si>
  <si>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</si>
  <si>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</si>
  <si>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</si>
  <si>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</si>
  <si>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</si>
  <si>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</si>
  <si>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</si>
  <si>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</si>
  <si>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</si>
  <si>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</si>
  <si>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</si>
  <si>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</si>
  <si>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</si>
  <si>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</si>
  <si>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</si>
  <si>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</si>
  <si>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</si>
  <si>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</si>
  <si>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</si>
  <si>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</si>
  <si>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</si>
  <si>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</si>
  <si>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</si>
  <si>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</si>
  <si>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</si>
  <si>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</si>
  <si>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</si>
  <si>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</si>
  <si>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</si>
  <si>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</si>
  <si>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</si>
  <si>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</si>
  <si>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</si>
  <si>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</si>
  <si>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</si>
  <si>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</si>
  <si>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</si>
  <si>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</si>
  <si>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</si>
  <si>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</si>
  <si>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</si>
  <si>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</si>
  <si>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</si>
  <si>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</si>
  <si>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</si>
  <si>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</si>
  <si>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</si>
  <si>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</si>
  <si>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</si>
  <si>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</si>
  <si>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</si>
  <si>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</si>
  <si>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</si>
  <si>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</si>
  <si>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</si>
  <si>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</si>
  <si>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</si>
  <si>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</si>
  <si>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</si>
  <si>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</si>
  <si>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</si>
  <si>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</si>
  <si>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</si>
  <si>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</si>
  <si>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</si>
  <si>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</si>
  <si>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</si>
  <si>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</si>
  <si>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</si>
  <si>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</si>
  <si>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</si>
  <si>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</si>
  <si>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</si>
  <si>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</si>
  <si>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</si>
  <si>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</si>
  <si>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</si>
  <si>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</si>
  <si>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</si>
  <si>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</si>
  <si>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</si>
  <si>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</si>
  <si>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</si>
  <si>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</si>
  <si>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</si>
  <si>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</si>
  <si>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</si>
  <si>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</si>
  <si>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</si>
  <si>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</si>
  <si>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</si>
  <si>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</si>
  <si>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</si>
  <si>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</si>
  <si>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</si>
  <si>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</si>
  <si>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</si>
  <si>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</si>
  <si>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</si>
  <si>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</si>
  <si>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</si>
  <si>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</si>
  <si>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</si>
  <si>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</si>
  <si>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</si>
  <si>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</si>
  <si>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</si>
  <si>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</si>
  <si>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</si>
  <si>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</si>
  <si>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</si>
  <si>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</si>
  <si>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</si>
  <si>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</si>
  <si>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</si>
  <si>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</si>
  <si>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</si>
  <si>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</si>
  <si>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</si>
  <si>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</si>
  <si>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</si>
  <si>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</si>
  <si>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</si>
  <si>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</si>
  <si>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</si>
  <si>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</si>
  <si>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</si>
  <si>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</si>
  <si>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</si>
  <si>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</si>
  <si>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141/1</t>
  </si>
  <si>
    <t>Работы по содержанию лифта (лифтов)</t>
  </si>
  <si>
    <t>Техническое обслуживание охранной сигнализации.</t>
  </si>
  <si>
    <t>Приобретение и установка доводчиков в подъезд.</t>
  </si>
  <si>
    <t>Ремонт прибора учета тепловой энергии.</t>
  </si>
  <si>
    <t>Приобретение и установка погружного и уличного датчика температуры а ИТП.</t>
  </si>
  <si>
    <t>Замена светильников в подъезде.</t>
  </si>
  <si>
    <t>ежегодно</t>
  </si>
  <si>
    <t>ежемесячно</t>
  </si>
  <si>
    <t>разово</t>
  </si>
  <si>
    <t>АВР от 21.02.2019</t>
  </si>
  <si>
    <t>АВР от 11.01.2019, Решение</t>
  </si>
  <si>
    <t xml:space="preserve">АВР от 10.06.2019, Решение </t>
  </si>
  <si>
    <t>площадь дома</t>
  </si>
  <si>
    <t>Изготовление и монтаж решетчатой двери подвального помещения.</t>
  </si>
  <si>
    <t>АВР от 07.10.2019</t>
  </si>
  <si>
    <t>Обшивка профлистом  двери чердачного помещения.</t>
  </si>
  <si>
    <t>АВР от 29.10.2019, Счет №С-995 от 10.12.2018</t>
  </si>
  <si>
    <t xml:space="preserve">  -  ремонт теплообменника ГВС</t>
  </si>
  <si>
    <t xml:space="preserve">  -  ремонт теплообменника отопления</t>
  </si>
  <si>
    <t xml:space="preserve">  -  монтаж козырьков над входом в подъезд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</si>
  <si>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</si>
  <si>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141/1 в части текущего ремонта</t>
  </si>
  <si>
    <t>АВР от 25.09.2019</t>
  </si>
  <si>
    <t>Услуги и работы по управлению МКД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</si>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</sst>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4" fillId="0" borderId="0" xfId="5" applyFill="1" applyBorder="1"/>
    <xf numFmtId="4" fontId="4" fillId="0" borderId="0" xfId="5" applyNumberFormat="1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ill="1" applyBorder="1" applyAlignment="1">
      <alignment horizontal="center"/>
    </xf>
    <xf numFmtId="0" fontId="4" fillId="0" borderId="0" xfId="5" applyFill="1" applyBorder="1" applyAlignment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4" fontId="4" fillId="0" borderId="0" xfId="5" applyNumberForma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4" fillId="0" borderId="0" xfId="5" applyFill="1" applyBorder="1" applyAlignment="1">
      <alignment horizontal="center" vertical="center"/>
    </xf>
    <xf numFmtId="4" fontId="4" fillId="0" borderId="0" xfId="5" applyNumberFormat="1" applyFill="1" applyBorder="1" applyAlignment="1">
      <alignment vertical="center"/>
    </xf>
    <xf numFmtId="0" fontId="2" fillId="0" borderId="0" xfId="5" applyFont="1" applyFill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1" fillId="0" borderId="0" xfId="5" applyFont="1" applyFill="1" applyBorder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18" sqref="N1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1"/>
      <c r="L1" s="111"/>
      <c r="M1" s="111"/>
      <c r="N1" s="111"/>
    </row>
    <row r="2" spans="1:18" ht="42" customHeight="1">
      <c r="A2" s="156" t="s">
        <v>179</v>
      </c>
      <c r="B2" s="156"/>
      <c r="C2" s="156"/>
      <c r="D2" s="156"/>
      <c r="E2" s="156"/>
      <c r="F2" s="156"/>
      <c r="G2" s="156"/>
      <c r="H2" s="156"/>
      <c r="I2" s="156"/>
      <c r="J2" s="15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205</v>
      </c>
      <c r="E4" s="118">
        <v>43466</v>
      </c>
      <c r="K4" s="111"/>
      <c r="L4" s="111"/>
      <c r="M4" s="111"/>
      <c r="N4" s="111"/>
    </row>
    <row r="5" spans="1:18">
      <c r="A5" s="1" t="s">
        <v>0</v>
      </c>
      <c r="E5" s="118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31</v>
      </c>
      <c r="K7" s="111"/>
      <c r="L7" s="111"/>
      <c r="M7" s="111"/>
      <c r="N7" s="111"/>
    </row>
    <row r="8" spans="1:18" ht="18.75" customHeight="1" outlineLevel="1">
      <c r="A8" s="150" t="s">
        <v>1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1"/>
      <c r="L8" s="157"/>
      <c r="M8" s="111"/>
      <c r="N8" s="111"/>
      <c r="O8" s="71" t="s">
        <v>86</v>
      </c>
      <c r="R8" s="16"/>
    </row>
    <row r="9" spans="1:18" ht="18.75" customHeight="1" outlineLevel="1">
      <c r="A9" s="150" t="s">
        <v>2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1"/>
      <c r="L9" s="157"/>
      <c r="M9" s="111"/>
      <c r="N9" s="111"/>
      <c r="O9" s="71" t="s">
        <v>87</v>
      </c>
    </row>
    <row r="10" spans="1:18" ht="18.75" customHeight="1" outlineLevel="1">
      <c r="A10" s="150" t="s">
        <v>3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310946.93</v>
      </c>
      <c r="K10" s="111"/>
      <c r="L10" s="157"/>
      <c r="M10" s="111"/>
      <c r="N10" s="111"/>
      <c r="O10" s="71" t="s">
        <v>88</v>
      </c>
    </row>
    <row r="11" spans="1:18" outlineLevel="1">
      <c r="A11" s="150" t="s">
        <v>4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1008866.21</v>
      </c>
      <c r="K11" s="111"/>
      <c r="L11" s="157"/>
      <c r="M11" s="111"/>
      <c r="N11" s="111"/>
      <c r="O11" s="71" t="s">
        <v>89</v>
      </c>
    </row>
    <row r="12" spans="1:18" ht="18.75" customHeight="1" outlineLevel="1">
      <c r="A12" s="150" t="s">
        <v>5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600128.23</v>
      </c>
      <c r="K12" s="111"/>
      <c r="L12" s="157"/>
      <c r="M12" s="111"/>
      <c r="N12" s="111"/>
      <c r="O12" s="71" t="s">
        <v>90</v>
      </c>
    </row>
    <row r="13" spans="1:18" ht="18.75" customHeight="1" outlineLevel="1">
      <c r="A13" s="150" t="s">
        <v>6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224958</v>
      </c>
      <c r="K13" s="111"/>
      <c r="L13" s="157"/>
      <c r="M13" s="111"/>
      <c r="N13" s="111"/>
      <c r="O13" s="71" t="s">
        <v>91</v>
      </c>
    </row>
    <row r="14" spans="1:18" ht="18.75" customHeight="1" outlineLevel="1">
      <c r="A14" s="150" t="s">
        <v>7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183779.98</v>
      </c>
      <c r="K14" s="111"/>
      <c r="L14" s="157"/>
      <c r="M14" s="111"/>
      <c r="N14" s="111"/>
      <c r="O14" s="71" t="s">
        <v>92</v>
      </c>
    </row>
    <row r="15" spans="1:18" ht="18.75" customHeight="1" outlineLevel="1">
      <c r="A15" s="150" t="s">
        <v>8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915838.1</v>
      </c>
      <c r="K15" s="111"/>
      <c r="L15" s="157"/>
      <c r="M15" s="111"/>
      <c r="N15" s="111"/>
      <c r="O15" s="71" t="s">
        <v>93</v>
      </c>
    </row>
    <row r="16" spans="1:18" ht="18.75" customHeight="1" outlineLevel="1">
      <c r="A16" s="150" t="s">
        <v>9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915838.1</v>
      </c>
      <c r="K16" s="111"/>
      <c r="L16" s="157"/>
      <c r="M16" s="111"/>
      <c r="N16" s="111"/>
      <c r="O16" s="71" t="s">
        <v>94</v>
      </c>
    </row>
    <row r="17" spans="1:23" ht="18.75" customHeight="1" outlineLevel="1">
      <c r="A17" s="150" t="s">
        <v>10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1"/>
      <c r="L17" s="157"/>
      <c r="M17" s="111"/>
      <c r="N17" s="111"/>
      <c r="O17" s="71" t="s">
        <v>95</v>
      </c>
    </row>
    <row r="18" spans="1:23" ht="18.75" customHeight="1" outlineLevel="1">
      <c r="A18" s="150" t="s">
        <v>11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1"/>
      <c r="L18" s="157"/>
      <c r="M18" s="111"/>
      <c r="N18" s="111"/>
      <c r="O18" s="71" t="s">
        <v>96</v>
      </c>
    </row>
    <row r="19" spans="1:23" ht="18.75" customHeight="1" outlineLevel="1">
      <c r="A19" s="150" t="s">
        <v>12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1"/>
      <c r="L19" s="157"/>
      <c r="M19" s="111"/>
      <c r="N19" s="111"/>
      <c r="O19" s="71" t="s">
        <v>97</v>
      </c>
    </row>
    <row r="20" spans="1:23" ht="18.75" customHeight="1" outlineLevel="1">
      <c r="A20" s="150" t="s">
        <v>13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1"/>
      <c r="L20" s="157"/>
      <c r="M20" s="111"/>
      <c r="N20" s="111"/>
      <c r="O20" s="71" t="s">
        <v>98</v>
      </c>
    </row>
    <row r="21" spans="1:23" ht="18.75" customHeight="1" outlineLevel="1">
      <c r="A21" s="150" t="s">
        <v>14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915838.1</v>
      </c>
      <c r="K21" s="111"/>
      <c r="L21" s="157"/>
      <c r="M21" s="111"/>
      <c r="N21" s="111"/>
      <c r="O21" s="71" t="s">
        <v>99</v>
      </c>
    </row>
    <row r="22" spans="1:23" ht="18.75" customHeight="1" outlineLevel="1">
      <c r="A22" s="150" t="s">
        <v>15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1"/>
      <c r="L22" s="157"/>
      <c r="M22" s="111"/>
      <c r="N22" s="111"/>
      <c r="O22" s="71" t="s">
        <v>100</v>
      </c>
    </row>
    <row r="23" spans="1:23" ht="18.75" customHeight="1" outlineLevel="1">
      <c r="A23" s="150" t="s">
        <v>16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1"/>
      <c r="L23" s="157"/>
      <c r="M23" s="111"/>
      <c r="N23" s="111"/>
      <c r="O23" s="71" t="s">
        <v>101</v>
      </c>
    </row>
    <row r="24" spans="1:23" ht="18.75" customHeight="1" outlineLevel="1">
      <c r="A24" s="150" t="s">
        <v>17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403975.03999999992</v>
      </c>
      <c r="K24" s="111"/>
      <c r="L24" s="157"/>
      <c r="M24" s="111"/>
      <c r="N24" s="111"/>
      <c r="O24" s="71" t="s">
        <v>102</v>
      </c>
    </row>
    <row r="25" spans="1:23">
      <c r="A25" s="4"/>
      <c r="K25" s="111"/>
      <c r="L25" s="111"/>
      <c r="M25" s="111"/>
      <c r="N25" s="111"/>
    </row>
    <row r="26" spans="1:23">
      <c r="A26" s="11" t="s">
        <v>30</v>
      </c>
      <c r="K26" s="111"/>
      <c r="L26" s="111"/>
      <c r="M26" s="111"/>
      <c r="N26" s="111"/>
    </row>
    <row r="27" spans="1:23" ht="92.25" customHeight="1" outlineLevel="1">
      <c r="A27" s="149" t="s">
        <v>18</v>
      </c>
      <c r="B27" s="149"/>
      <c r="C27" s="149"/>
      <c r="D27" s="149"/>
      <c r="E27" s="149"/>
      <c r="F27" s="149" t="s">
        <v>19</v>
      </c>
      <c r="G27" s="149"/>
      <c r="H27" s="5" t="s">
        <v>55</v>
      </c>
      <c r="I27" s="149" t="s">
        <v>20</v>
      </c>
      <c r="J27" s="149"/>
      <c r="K27" s="111"/>
      <c r="L27" s="15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258136.92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5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67834.92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1"/>
      <c r="L29" s="158"/>
      <c r="M29" s="111"/>
      <c r="N29" s="111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1" t="str">
        <f>ПТО!A41</f>
        <v xml:space="preserve">Работы по содержанию земельного участка </v>
      </c>
      <c r="B30" s="141"/>
      <c r="C30" s="141"/>
      <c r="D30" s="141"/>
      <c r="E30" s="141"/>
      <c r="F30" s="146">
        <f>VLOOKUP(A30,ПТО!$A$39:$D$53,2,FALSE)</f>
        <v>76940.28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58"/>
      <c r="M30" s="111"/>
      <c r="N30" s="111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54632.160000000003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5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58"/>
      <c r="M32" s="111"/>
      <c r="N32" s="111"/>
      <c r="O32" s="23">
        <f t="shared" si="1"/>
        <v>0</v>
      </c>
      <c r="R32" s="1" t="s">
        <v>73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21852.84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5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112451.16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5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1" t="str">
        <f>ПТО!A46</f>
        <v>Услуги и работы по управлению МКД</v>
      </c>
      <c r="B35" s="141"/>
      <c r="C35" s="141"/>
      <c r="D35" s="141"/>
      <c r="E35" s="141"/>
      <c r="F35" s="146">
        <f>VLOOKUP(A35,ПТО!$A$39:$D$53,2,FALSE)</f>
        <v>182107.2</v>
      </c>
      <c r="G35" s="146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11"/>
      <c r="L35" s="158"/>
      <c r="M35" s="117"/>
      <c r="N35" s="111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58"/>
      <c r="M36" s="117"/>
      <c r="N36" s="111"/>
      <c r="O36" s="23">
        <f t="shared" si="1"/>
        <v>0</v>
      </c>
      <c r="R36" s="1" t="s">
        <v>73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58"/>
      <c r="M37" s="117"/>
      <c r="N37" s="111"/>
      <c r="O37" s="23">
        <f t="shared" si="1"/>
        <v>0</v>
      </c>
      <c r="R37" s="1" t="s">
        <v>73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58"/>
      <c r="M38" s="117"/>
      <c r="N38" s="111"/>
      <c r="O38" s="23">
        <f t="shared" si="1"/>
        <v>0</v>
      </c>
      <c r="R38" s="1" t="s">
        <v>73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58"/>
      <c r="M39" s="117"/>
      <c r="N39" s="111"/>
      <c r="O39" s="23">
        <f t="shared" si="1"/>
        <v>0</v>
      </c>
      <c r="R39" s="1" t="s">
        <v>73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58"/>
      <c r="M40" s="117"/>
      <c r="N40" s="111"/>
      <c r="O40" s="23">
        <f t="shared" si="1"/>
        <v>0</v>
      </c>
      <c r="R40" s="1" t="s">
        <v>73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58"/>
      <c r="M41" s="117"/>
      <c r="N41" s="111"/>
      <c r="O41" s="23">
        <f t="shared" si="1"/>
        <v>0</v>
      </c>
      <c r="R41" s="1" t="s">
        <v>73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58"/>
      <c r="M42" s="117"/>
      <c r="N42" s="111"/>
      <c r="O42" s="23">
        <f t="shared" si="1"/>
        <v>0</v>
      </c>
      <c r="R42" s="1" t="s">
        <v>73</v>
      </c>
    </row>
    <row r="43" spans="1:18" ht="51" customHeight="1" outlineLevel="1">
      <c r="A43" s="141" t="str">
        <f>ПТО!A2</f>
        <v>Техническое освидетельствование лифта.</v>
      </c>
      <c r="B43" s="141"/>
      <c r="C43" s="141"/>
      <c r="D43" s="141"/>
      <c r="E43" s="141"/>
      <c r="F43" s="146">
        <f>VLOOKUP(A43,ПТО!$A$2:$D$31,4,FALSE)</f>
        <v>8100</v>
      </c>
      <c r="G43" s="146"/>
      <c r="H43" s="19" t="str">
        <f>VLOOKUP(A43,ПТО!$A$2:$D$31,2,FALSE)</f>
        <v>ежегодно</v>
      </c>
      <c r="I43" s="142">
        <f>VLOOKUP(A43,ПТО!$A$2:$D$31,3,FALSE)</f>
        <v>1</v>
      </c>
      <c r="J43" s="142"/>
      <c r="K43" s="111"/>
      <c r="L43" s="158"/>
      <c r="M43" s="117"/>
      <c r="N43" s="111"/>
      <c r="O43" s="23" t="str">
        <f t="shared" si="1"/>
        <v>Техническое освидетельствование лифта.</v>
      </c>
      <c r="R43" s="22" t="s">
        <v>74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6">
        <f>VLOOKUP(A44,ПТО!$A$2:$D$31,4,FALSE)</f>
        <v>6000</v>
      </c>
      <c r="G44" s="146"/>
      <c r="H44" s="25" t="str">
        <f>VLOOKUP(A44,ПТО!$A$2:$D$31,2,FALSE)</f>
        <v>ежемесячно</v>
      </c>
      <c r="I44" s="142">
        <f>VLOOKUP(A44,ПТО!$A$2:$D$31,3,FALSE)</f>
        <v>12</v>
      </c>
      <c r="J44" s="142"/>
      <c r="K44" s="111"/>
      <c r="L44" s="158"/>
      <c r="M44" s="117"/>
      <c r="N44" s="111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41" t="str">
        <f>ПТО!A4</f>
        <v>Приобретение и установка доводчиков в подъезд.</v>
      </c>
      <c r="B45" s="141"/>
      <c r="C45" s="141"/>
      <c r="D45" s="141"/>
      <c r="E45" s="141"/>
      <c r="F45" s="146">
        <f>VLOOKUP(A45,ПТО!$A$2:$D$31,4,FALSE)</f>
        <v>1500</v>
      </c>
      <c r="G45" s="146"/>
      <c r="H45" s="25" t="str">
        <f>VLOOKUP(A45,ПТО!$A$2:$D$31,2,FALSE)</f>
        <v>разово</v>
      </c>
      <c r="I45" s="142">
        <f>VLOOKUP(A45,ПТО!$A$2:$D$31,3,FALSE)</f>
        <v>2</v>
      </c>
      <c r="J45" s="142"/>
      <c r="K45" s="111"/>
      <c r="L45" s="158"/>
      <c r="M45" s="117"/>
      <c r="N45" s="111"/>
      <c r="O45" s="23" t="str">
        <f t="shared" si="1"/>
        <v>Приобретение и установка доводчиков в подъезд.</v>
      </c>
      <c r="R45" s="22" t="s">
        <v>74</v>
      </c>
    </row>
    <row r="46" spans="1:18" ht="51" customHeight="1" outlineLevel="1">
      <c r="A46" s="141" t="str">
        <f>ПТО!A5</f>
        <v>Ремонт прибора учета тепловой энергии.</v>
      </c>
      <c r="B46" s="141"/>
      <c r="C46" s="141"/>
      <c r="D46" s="141"/>
      <c r="E46" s="141"/>
      <c r="F46" s="146">
        <f>VLOOKUP(A46,ПТО!$A$2:$D$31,4,FALSE)</f>
        <v>2655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58"/>
      <c r="M46" s="117"/>
      <c r="N46" s="111"/>
      <c r="O46" s="23" t="str">
        <f t="shared" si="1"/>
        <v>Ремонт прибора учета тепловой энергии.</v>
      </c>
      <c r="R46" s="22" t="s">
        <v>74</v>
      </c>
    </row>
    <row r="47" spans="1:18" ht="51" customHeight="1" outlineLevel="1">
      <c r="A47" s="141" t="str">
        <f>ПТО!A6</f>
        <v>Приобретение и установка погружного и уличного датчика температуры а ИТП.</v>
      </c>
      <c r="B47" s="141"/>
      <c r="C47" s="141"/>
      <c r="D47" s="141"/>
      <c r="E47" s="141"/>
      <c r="F47" s="146">
        <f>VLOOKUP(A47,ПТО!$A$2:$D$31,4,FALSE)</f>
        <v>9581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58"/>
      <c r="M47" s="117"/>
      <c r="N47" s="111"/>
      <c r="O47" s="23" t="str">
        <f t="shared" si="1"/>
        <v>Приобретение и установка погружного и уличного датчика температуры а ИТП.</v>
      </c>
      <c r="R47" s="22" t="s">
        <v>74</v>
      </c>
    </row>
    <row r="48" spans="1:18" ht="51" customHeight="1" outlineLevel="1">
      <c r="A48" s="141" t="str">
        <f>ПТО!A7</f>
        <v>Замена светильников в подъезде.</v>
      </c>
      <c r="B48" s="141"/>
      <c r="C48" s="141"/>
      <c r="D48" s="141"/>
      <c r="E48" s="141"/>
      <c r="F48" s="146">
        <f>VLOOKUP(A48,ПТО!$A$2:$D$31,4,FALSE)</f>
        <v>51470.62</v>
      </c>
      <c r="G48" s="146"/>
      <c r="H48" s="25" t="str">
        <f>VLOOKUP(A48,ПТО!$A$2:$D$31,2,FALSE)</f>
        <v>разово</v>
      </c>
      <c r="I48" s="142">
        <f>VLOOKUP(A48,ПТО!$A$2:$D$31,3,FALSE)</f>
        <v>57</v>
      </c>
      <c r="J48" s="142"/>
      <c r="K48" s="111"/>
      <c r="L48" s="158"/>
      <c r="M48" s="117"/>
      <c r="N48" s="111"/>
      <c r="O48" s="23" t="str">
        <f t="shared" si="1"/>
        <v>Замена светильников в подъезде.</v>
      </c>
      <c r="R48" s="22" t="s">
        <v>74</v>
      </c>
    </row>
    <row r="49" spans="1:18" ht="51" customHeight="1" outlineLevel="1">
      <c r="A49" s="141" t="str">
        <f>ПТО!A8</f>
        <v>Изготовление и монтаж решетчатой двери подвального помещения.</v>
      </c>
      <c r="B49" s="141"/>
      <c r="C49" s="141"/>
      <c r="D49" s="141"/>
      <c r="E49" s="141"/>
      <c r="F49" s="146">
        <f>VLOOKUP(A49,ПТО!$A$2:$D$31,4,FALSE)</f>
        <v>24900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1"/>
      <c r="L49" s="158"/>
      <c r="M49" s="117"/>
      <c r="N49" s="111"/>
      <c r="O49" s="23" t="str">
        <f t="shared" si="1"/>
        <v>Изготовление и монтаж решетчатой двери подвального помещения.</v>
      </c>
      <c r="R49" s="22" t="s">
        <v>74</v>
      </c>
    </row>
    <row r="50" spans="1:18" ht="51" customHeight="1" outlineLevel="1">
      <c r="A50" s="141" t="str">
        <f>ПТО!A9</f>
        <v>Обшивка профлистом  двери чердачного помещения.</v>
      </c>
      <c r="B50" s="141"/>
      <c r="C50" s="141"/>
      <c r="D50" s="141"/>
      <c r="E50" s="141"/>
      <c r="F50" s="146">
        <f>VLOOKUP(A50,ПТО!$A$2:$D$31,4,FALSE)</f>
        <v>5700</v>
      </c>
      <c r="G50" s="146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11"/>
      <c r="L50" s="158"/>
      <c r="M50" s="117"/>
      <c r="N50" s="111"/>
      <c r="O50" s="23" t="str">
        <f t="shared" si="1"/>
        <v>Обшивка профлистом  двери чердачного помещения.</v>
      </c>
      <c r="R50" s="22" t="s">
        <v>74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58"/>
      <c r="M51" s="117"/>
      <c r="N51" s="111"/>
      <c r="O51" s="23">
        <f t="shared" si="1"/>
        <v>0</v>
      </c>
      <c r="R51" s="22" t="s">
        <v>74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58"/>
      <c r="M52" s="117"/>
      <c r="N52" s="111"/>
      <c r="O52" s="23">
        <f t="shared" si="1"/>
        <v>0</v>
      </c>
      <c r="R52" s="22" t="s">
        <v>74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58"/>
      <c r="M53" s="117"/>
      <c r="N53" s="111"/>
      <c r="O53" s="23">
        <f t="shared" si="1"/>
        <v>0</v>
      </c>
      <c r="R53" s="22" t="s">
        <v>74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58"/>
      <c r="M54" s="117"/>
      <c r="N54" s="111"/>
      <c r="O54" s="23">
        <f t="shared" si="1"/>
        <v>0</v>
      </c>
      <c r="R54" s="22" t="s">
        <v>74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58"/>
      <c r="M55" s="117"/>
      <c r="N55" s="111"/>
      <c r="O55" s="23">
        <f t="shared" si="1"/>
        <v>0</v>
      </c>
      <c r="R55" s="22" t="s">
        <v>74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58"/>
      <c r="M56" s="117"/>
      <c r="N56" s="111"/>
      <c r="O56" s="23">
        <f t="shared" si="1"/>
        <v>0</v>
      </c>
      <c r="R56" s="22" t="s">
        <v>74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58"/>
      <c r="M57" s="117"/>
      <c r="N57" s="111"/>
      <c r="O57" s="23">
        <f t="shared" si="1"/>
        <v>0</v>
      </c>
      <c r="R57" s="22" t="s">
        <v>74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58"/>
      <c r="M58" s="117"/>
      <c r="N58" s="111"/>
      <c r="O58" s="23">
        <f t="shared" si="1"/>
        <v>0</v>
      </c>
      <c r="R58" s="22" t="s">
        <v>74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58"/>
      <c r="M59" s="117"/>
      <c r="N59" s="111"/>
      <c r="O59" s="23">
        <f t="shared" si="1"/>
        <v>0</v>
      </c>
      <c r="R59" s="22" t="s">
        <v>74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58"/>
      <c r="M60" s="117"/>
      <c r="N60" s="111"/>
      <c r="O60" s="23">
        <f t="shared" si="1"/>
        <v>0</v>
      </c>
      <c r="R60" s="22" t="s">
        <v>74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58"/>
      <c r="M61" s="117"/>
      <c r="N61" s="111"/>
      <c r="O61" s="23">
        <f t="shared" si="1"/>
        <v>0</v>
      </c>
      <c r="R61" s="22" t="s">
        <v>74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58"/>
      <c r="M62" s="117"/>
      <c r="N62" s="111"/>
      <c r="O62" s="23">
        <f t="shared" si="1"/>
        <v>0</v>
      </c>
      <c r="R62" s="22" t="s">
        <v>74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58"/>
      <c r="M63" s="117"/>
      <c r="N63" s="111"/>
      <c r="O63" s="23">
        <f t="shared" si="1"/>
        <v>0</v>
      </c>
      <c r="R63" s="22" t="s">
        <v>74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58"/>
      <c r="M64" s="117"/>
      <c r="N64" s="111"/>
      <c r="O64" s="23">
        <f t="shared" si="1"/>
        <v>0</v>
      </c>
      <c r="R64" s="22" t="s">
        <v>74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58"/>
      <c r="M65" s="117"/>
      <c r="N65" s="111"/>
      <c r="O65" s="23">
        <f t="shared" si="1"/>
        <v>0</v>
      </c>
      <c r="R65" s="22" t="s">
        <v>74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58"/>
      <c r="M66" s="117"/>
      <c r="N66" s="111"/>
      <c r="O66" s="23">
        <f t="shared" si="1"/>
        <v>0</v>
      </c>
      <c r="R66" s="22" t="s">
        <v>74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58"/>
      <c r="M67" s="117"/>
      <c r="N67" s="111"/>
      <c r="O67" s="23">
        <f t="shared" si="1"/>
        <v>0</v>
      </c>
      <c r="R67" s="22" t="s">
        <v>74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58"/>
      <c r="M68" s="117"/>
      <c r="N68" s="111"/>
      <c r="O68" s="23">
        <f t="shared" si="1"/>
        <v>0</v>
      </c>
      <c r="R68" s="22" t="s">
        <v>74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58"/>
      <c r="M69" s="117"/>
      <c r="N69" s="111"/>
      <c r="O69" s="23">
        <f t="shared" si="1"/>
        <v>0</v>
      </c>
      <c r="R69" s="22" t="s">
        <v>74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58"/>
      <c r="M70" s="117"/>
      <c r="N70" s="111"/>
      <c r="O70" s="23">
        <f t="shared" si="1"/>
        <v>0</v>
      </c>
      <c r="R70" s="22" t="s">
        <v>74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58"/>
      <c r="M71" s="117"/>
      <c r="N71" s="117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58"/>
      <c r="M72" s="117"/>
      <c r="N72" s="111"/>
      <c r="O72" s="23">
        <f t="shared" si="1"/>
        <v>0</v>
      </c>
      <c r="R72" s="22" t="s">
        <v>74</v>
      </c>
    </row>
    <row r="73" spans="1:16384">
      <c r="A73" s="106" t="s">
        <v>178</v>
      </c>
      <c r="K73" s="111"/>
      <c r="L73" s="111"/>
      <c r="M73" s="111"/>
      <c r="N73" s="111"/>
    </row>
    <row r="74" spans="1:16384">
      <c r="A74" s="12" t="s">
        <v>29</v>
      </c>
      <c r="K74" s="111"/>
      <c r="L74" s="111"/>
      <c r="M74" s="111"/>
      <c r="N74" s="111"/>
    </row>
    <row r="75" spans="1:16384" ht="18.75" customHeight="1" outlineLevel="1">
      <c r="A75" s="159" t="s">
        <v>25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1"/>
      <c r="L75" s="161"/>
      <c r="M75" s="111"/>
      <c r="N75" s="111"/>
      <c r="O75" s="71" t="s">
        <v>103</v>
      </c>
    </row>
    <row r="76" spans="1:16384" ht="18.75" customHeight="1" outlineLevel="1">
      <c r="A76" s="159" t="s">
        <v>26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1"/>
      <c r="L76" s="161"/>
      <c r="M76" s="111"/>
      <c r="N76" s="111"/>
      <c r="O76" s="71" t="s">
        <v>104</v>
      </c>
    </row>
    <row r="77" spans="1:16384" ht="21.75" customHeight="1" outlineLevel="1">
      <c r="A77" s="159" t="s">
        <v>27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1"/>
      <c r="L77" s="161"/>
      <c r="M77" s="111"/>
      <c r="N77" s="111"/>
      <c r="O77" s="71" t="s">
        <v>105</v>
      </c>
    </row>
    <row r="78" spans="1:16384" ht="18.75" customHeight="1" outlineLevel="1">
      <c r="A78" s="159" t="s">
        <v>28</v>
      </c>
      <c r="B78" s="159"/>
      <c r="C78" s="159"/>
      <c r="D78" s="159"/>
      <c r="E78" s="159"/>
      <c r="F78" s="159"/>
      <c r="G78" s="159"/>
      <c r="H78" s="159"/>
      <c r="I78" s="159"/>
      <c r="J78" s="98">
        <f>VLOOKUP(O78,АО,3,FALSE)</f>
        <v>0</v>
      </c>
      <c r="K78" s="111"/>
      <c r="L78" s="161"/>
      <c r="M78" s="111"/>
      <c r="N78" s="111"/>
      <c r="O78" s="71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32</v>
      </c>
      <c r="K80" s="111"/>
      <c r="L80" s="111"/>
      <c r="M80" s="111"/>
      <c r="N80" s="111"/>
    </row>
    <row r="81" spans="1:15" outlineLevel="1">
      <c r="A81" s="139" t="s">
        <v>1</v>
      </c>
      <c r="B81" s="139"/>
      <c r="C81" s="139"/>
      <c r="D81" s="139"/>
      <c r="E81" s="139"/>
      <c r="F81" s="139"/>
      <c r="G81" s="139"/>
      <c r="H81" s="139"/>
      <c r="I81" s="139"/>
      <c r="J81" s="98">
        <f t="shared" ref="J81:J90" si="2">VLOOKUP(O81,АО,3,FALSE)</f>
        <v>0</v>
      </c>
      <c r="K81" s="111"/>
      <c r="L81" s="147"/>
      <c r="M81" s="111"/>
      <c r="N81" s="111"/>
      <c r="O81" s="71" t="s">
        <v>107</v>
      </c>
    </row>
    <row r="82" spans="1:15" outlineLevel="1">
      <c r="A82" s="139" t="s">
        <v>2</v>
      </c>
      <c r="B82" s="139"/>
      <c r="C82" s="139"/>
      <c r="D82" s="139"/>
      <c r="E82" s="139"/>
      <c r="F82" s="139"/>
      <c r="G82" s="139"/>
      <c r="H82" s="139"/>
      <c r="I82" s="139"/>
      <c r="J82" s="98">
        <f t="shared" si="2"/>
        <v>0</v>
      </c>
      <c r="K82" s="111"/>
      <c r="L82" s="147"/>
      <c r="M82" s="111"/>
      <c r="N82" s="111"/>
      <c r="O82" s="71" t="s">
        <v>108</v>
      </c>
    </row>
    <row r="83" spans="1:15" outlineLevel="1">
      <c r="A83" s="153" t="s">
        <v>3</v>
      </c>
      <c r="B83" s="154"/>
      <c r="C83" s="154"/>
      <c r="D83" s="154"/>
      <c r="E83" s="154"/>
      <c r="F83" s="154"/>
      <c r="G83" s="154"/>
      <c r="H83" s="154"/>
      <c r="I83" s="155"/>
      <c r="J83" s="98">
        <f t="shared" si="2"/>
        <v>438155.33</v>
      </c>
      <c r="K83" s="111"/>
      <c r="L83" s="147"/>
      <c r="M83" s="111"/>
      <c r="N83" s="111"/>
      <c r="O83" s="71" t="s">
        <v>109</v>
      </c>
    </row>
    <row r="84" spans="1:15" outlineLevel="1">
      <c r="A84" s="153" t="s">
        <v>15</v>
      </c>
      <c r="B84" s="154"/>
      <c r="C84" s="154"/>
      <c r="D84" s="154"/>
      <c r="E84" s="154"/>
      <c r="F84" s="154"/>
      <c r="G84" s="154"/>
      <c r="H84" s="154"/>
      <c r="I84" s="155"/>
      <c r="J84" s="98">
        <f t="shared" si="2"/>
        <v>0</v>
      </c>
      <c r="K84" s="111"/>
      <c r="L84" s="147"/>
      <c r="M84" s="111"/>
      <c r="N84" s="111"/>
      <c r="O84" s="71" t="s">
        <v>110</v>
      </c>
    </row>
    <row r="85" spans="1:15" outlineLevel="1">
      <c r="A85" s="153" t="s">
        <v>16</v>
      </c>
      <c r="B85" s="154"/>
      <c r="C85" s="154"/>
      <c r="D85" s="154"/>
      <c r="E85" s="154"/>
      <c r="F85" s="154"/>
      <c r="G85" s="154"/>
      <c r="H85" s="154"/>
      <c r="I85" s="155"/>
      <c r="J85" s="98">
        <f t="shared" si="2"/>
        <v>0</v>
      </c>
      <c r="K85" s="111"/>
      <c r="L85" s="147"/>
      <c r="M85" s="111"/>
      <c r="N85" s="111"/>
      <c r="O85" s="71" t="s">
        <v>111</v>
      </c>
    </row>
    <row r="86" spans="1:15" outlineLevel="1">
      <c r="A86" s="153" t="s">
        <v>17</v>
      </c>
      <c r="B86" s="154"/>
      <c r="C86" s="154"/>
      <c r="D86" s="154"/>
      <c r="E86" s="154"/>
      <c r="F86" s="154"/>
      <c r="G86" s="154"/>
      <c r="H86" s="154"/>
      <c r="I86" s="155"/>
      <c r="J86" s="98">
        <f t="shared" si="2"/>
        <v>678431.64</v>
      </c>
      <c r="K86" s="111"/>
      <c r="L86" s="147"/>
      <c r="M86" s="111"/>
      <c r="N86" s="111"/>
      <c r="O86" s="71" t="s">
        <v>112</v>
      </c>
    </row>
    <row r="87" spans="1:15" ht="18.75" customHeight="1" outlineLevel="1">
      <c r="A87" s="153" t="s">
        <v>25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1"/>
      <c r="L87" s="147"/>
      <c r="M87" s="111"/>
      <c r="N87" s="111"/>
      <c r="O87" s="71" t="s">
        <v>113</v>
      </c>
    </row>
    <row r="88" spans="1:15" ht="18.75" customHeight="1" outlineLevel="1">
      <c r="A88" s="153" t="s">
        <v>26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1"/>
      <c r="L88" s="147"/>
      <c r="M88" s="111"/>
      <c r="N88" s="111"/>
      <c r="O88" s="71" t="s">
        <v>114</v>
      </c>
    </row>
    <row r="89" spans="1:15" ht="18.75" customHeight="1" outlineLevel="1">
      <c r="A89" s="153" t="s">
        <v>27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1"/>
      <c r="L89" s="147"/>
      <c r="M89" s="111"/>
      <c r="N89" s="111"/>
      <c r="O89" s="71" t="s">
        <v>115</v>
      </c>
    </row>
    <row r="90" spans="1:15" ht="18.75" customHeight="1" outlineLevel="1">
      <c r="A90" s="153" t="s">
        <v>28</v>
      </c>
      <c r="B90" s="154"/>
      <c r="C90" s="154"/>
      <c r="D90" s="154"/>
      <c r="E90" s="154"/>
      <c r="F90" s="154"/>
      <c r="G90" s="154"/>
      <c r="H90" s="154"/>
      <c r="I90" s="155"/>
      <c r="J90" s="98">
        <f t="shared" si="2"/>
        <v>0</v>
      </c>
      <c r="K90" s="111"/>
      <c r="L90" s="147"/>
      <c r="M90" s="111"/>
      <c r="N90" s="111"/>
      <c r="O90" s="71" t="s">
        <v>116</v>
      </c>
    </row>
    <row r="91" spans="1:15">
      <c r="A91" s="106" t="s">
        <v>178</v>
      </c>
      <c r="K91" s="111"/>
      <c r="L91" s="111"/>
      <c r="M91" s="111"/>
      <c r="N91" s="111"/>
    </row>
    <row r="92" spans="1:15">
      <c r="A92" s="11" t="s">
        <v>33</v>
      </c>
      <c r="K92" s="111"/>
      <c r="L92" s="111"/>
      <c r="M92" s="111"/>
      <c r="N92" s="111"/>
    </row>
    <row r="93" spans="1:15" ht="30.75" customHeight="1" outlineLevel="1">
      <c r="A93" s="162" t="s">
        <v>46</v>
      </c>
      <c r="B93" s="162"/>
      <c r="C93" s="162"/>
      <c r="D93" s="163" t="s">
        <v>47</v>
      </c>
      <c r="E93" s="163"/>
      <c r="F93" s="10" t="s">
        <v>48</v>
      </c>
      <c r="G93" s="162" t="s">
        <v>49</v>
      </c>
      <c r="H93" s="162"/>
      <c r="I93" s="162"/>
      <c r="J93" s="162"/>
      <c r="K93" s="111"/>
      <c r="L93" s="111"/>
      <c r="M93" s="111"/>
      <c r="N93" s="111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45261.95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41335.11</v>
      </c>
      <c r="L95" s="148"/>
      <c r="O95" s="1" t="s">
        <v>117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40877.83</v>
      </c>
      <c r="L96" s="148"/>
      <c r="O96" s="1" t="s">
        <v>118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4384.1199999999953</v>
      </c>
      <c r="L97" s="148"/>
      <c r="O97" s="1" t="s">
        <v>119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45261.95</v>
      </c>
      <c r="L98" s="148"/>
      <c r="O98" s="1" t="s">
        <v>120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45261.95</v>
      </c>
      <c r="L99" s="148"/>
      <c r="O99" s="1" t="s">
        <v>121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122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123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103184.11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7409.99</v>
      </c>
      <c r="L103" s="148"/>
      <c r="O103" s="1" t="s">
        <v>126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83580.210000000006</v>
      </c>
      <c r="L104" s="148"/>
      <c r="O104" s="1" t="s">
        <v>127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19603.899999999994</v>
      </c>
      <c r="L105" s="148"/>
      <c r="O105" s="1" t="s">
        <v>128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103184.11</v>
      </c>
      <c r="L106" s="148"/>
      <c r="O106" s="1" t="s">
        <v>129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103184.11</v>
      </c>
      <c r="L107" s="148"/>
      <c r="O107" s="1" t="s">
        <v>130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131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132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172568.12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11566.23</v>
      </c>
      <c r="L111" s="148"/>
      <c r="O111" s="1" t="s">
        <v>134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137688.99</v>
      </c>
      <c r="L112" s="148"/>
      <c r="O112" s="1" t="s">
        <v>135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34879.130000000005</v>
      </c>
      <c r="L113" s="148"/>
      <c r="O113" s="1" t="s">
        <v>136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172568.12</v>
      </c>
      <c r="L114" s="148"/>
      <c r="O114" s="1" t="s">
        <v>137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172568.12</v>
      </c>
      <c r="L115" s="148"/>
      <c r="O115" s="1" t="s">
        <v>138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139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140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153814.28</v>
      </c>
      <c r="H118" s="144"/>
      <c r="I118" s="144"/>
      <c r="J118" s="144"/>
      <c r="L118" s="48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284.67</v>
      </c>
      <c r="L119" s="48"/>
      <c r="O119" s="1" t="s">
        <v>142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122572.21</v>
      </c>
      <c r="L120" s="48"/>
      <c r="O120" s="1" t="s">
        <v>143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31242.069999999992</v>
      </c>
      <c r="L121" s="48"/>
      <c r="O121" s="1" t="s">
        <v>144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153814.28</v>
      </c>
      <c r="L122" s="48"/>
      <c r="O122" s="1" t="s">
        <v>145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153814.28</v>
      </c>
      <c r="L123" s="48"/>
      <c r="O123" s="1" t="s">
        <v>146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8"/>
      <c r="O125" s="1" t="s">
        <v>148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419782.14</v>
      </c>
      <c r="H126" s="144"/>
      <c r="I126" s="144"/>
      <c r="J126" s="144"/>
      <c r="L126" s="48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30145.93</v>
      </c>
      <c r="L127" s="48"/>
      <c r="O127" s="1" t="s">
        <v>150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321615.23</v>
      </c>
      <c r="L128" s="48"/>
      <c r="O128" s="1" t="s">
        <v>151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98166.910000000033</v>
      </c>
      <c r="L129" s="48"/>
      <c r="O129" s="1" t="s">
        <v>152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419782.14</v>
      </c>
      <c r="L130" s="48"/>
      <c r="O130" s="1" t="s">
        <v>153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419782.14</v>
      </c>
      <c r="L131" s="48"/>
      <c r="O131" s="1" t="s">
        <v>154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8"/>
      <c r="O132" s="1" t="s">
        <v>155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8"/>
      <c r="O133" s="1" t="s">
        <v>156</v>
      </c>
    </row>
    <row r="134" spans="1:15" ht="32.25" customHeight="1" outlineLevel="1">
      <c r="A134" s="143" t="str">
        <f>IF(VLOOKUP("отопление",АО,3,FALSE)&gt;0,"Отопление",0)</f>
        <v>Отопление</v>
      </c>
      <c r="B134" s="143"/>
      <c r="C134" s="143"/>
      <c r="D134" s="144" t="str">
        <f>IF(VLOOKUP("отопление",АО,3,FALSE)&gt;0,VLOOKUP("отопление",АО,3,FALSE),0)</f>
        <v>Предоставляется</v>
      </c>
      <c r="E134" s="144"/>
      <c r="F134" s="13" t="str">
        <f>IF(VLOOKUP("отопление",АО,3,FALSE)&gt;0,VLOOKUP("отопление",АО,4,FALSE),0)</f>
        <v>Гкал</v>
      </c>
      <c r="G134" s="145">
        <f>VLOOKUP("отопление",АО,5,FALSE)</f>
        <v>713175.37</v>
      </c>
      <c r="H134" s="144"/>
      <c r="I134" s="144"/>
      <c r="J134" s="144"/>
      <c r="L134" s="48"/>
    </row>
    <row r="135" spans="1:15" ht="32.25" customHeight="1" outlineLevel="2">
      <c r="A135" s="139" t="str">
        <f t="shared" ref="A135:A141" si="12">IF(VLOOKUP("отопление",АО,3,FALSE)&gt;0,VLOOKUP(O135,АО,2,FALSE),0)</f>
        <v>Общий объем потребления, нат. показ.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522.04</v>
      </c>
      <c r="L135" s="48"/>
      <c r="O135" s="1" t="s">
        <v>158</v>
      </c>
    </row>
    <row r="136" spans="1:15" ht="32.25" customHeight="1" outlineLevel="2">
      <c r="A136" s="139" t="str">
        <f t="shared" si="12"/>
        <v>Оплачено потребителями, руб.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661175.18999999994</v>
      </c>
      <c r="L136" s="48"/>
      <c r="O136" s="1" t="s">
        <v>159</v>
      </c>
    </row>
    <row r="137" spans="1:15" ht="32.25" customHeight="1" outlineLevel="2">
      <c r="A137" s="139" t="str">
        <f t="shared" si="12"/>
        <v>Задолженность потребителей, руб.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52000.180000000051</v>
      </c>
      <c r="L137" s="48"/>
      <c r="O137" s="1" t="s">
        <v>160</v>
      </c>
    </row>
    <row r="138" spans="1:15" ht="32.25" customHeight="1" outlineLevel="2">
      <c r="A138" s="139" t="str">
        <f t="shared" si="12"/>
        <v>Начислено поставщиком (поставщиками) коммунального ресурса, руб.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713175.37</v>
      </c>
      <c r="L138" s="48"/>
      <c r="O138" s="1" t="s">
        <v>161</v>
      </c>
    </row>
    <row r="139" spans="1:15" ht="32.25" customHeight="1" outlineLevel="2">
      <c r="A139" s="139" t="str">
        <f t="shared" si="12"/>
        <v>Оплачено поставщику (поставщикам) коммунального ресурса, руб.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713175.37</v>
      </c>
      <c r="L139" s="48"/>
      <c r="O139" s="1" t="s">
        <v>162</v>
      </c>
    </row>
    <row r="140" spans="1:15" ht="32.25" customHeight="1" outlineLevel="2">
      <c r="A140" s="139" t="str">
        <f t="shared" si="12"/>
        <v>Задолженность перед поставщиком (поставщиками) коммунального ресурса, руб.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8"/>
      <c r="O140" s="1" t="s">
        <v>163</v>
      </c>
    </row>
    <row r="141" spans="1:15" ht="32.25" customHeight="1" outlineLevel="2">
      <c r="A141" s="139" t="str">
        <f t="shared" si="12"/>
        <v>Размер пени и штрафов, уплаченных поставщику (поставщикам) коммунального ресурса, руб.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8"/>
      <c r="O141" s="1" t="s">
        <v>164</v>
      </c>
    </row>
    <row r="143" spans="1:15">
      <c r="A143" s="11" t="s">
        <v>42</v>
      </c>
    </row>
    <row r="144" spans="1:15" ht="18.75" customHeight="1" outlineLevel="1">
      <c r="A144" s="139" t="s">
        <v>43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6</v>
      </c>
      <c r="O144" t="s">
        <v>174</v>
      </c>
    </row>
    <row r="145" spans="1:15" ht="18.75" customHeight="1" outlineLevel="1">
      <c r="A145" s="139" t="s">
        <v>44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9" t="s">
        <v>177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200417.65</v>
      </c>
      <c r="O146" t="s">
        <v>176</v>
      </c>
    </row>
    <row r="149" spans="1:15" ht="52.5" customHeight="1">
      <c r="A149" s="164" t="s">
        <v>201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205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6" t="s">
        <v>69</v>
      </c>
      <c r="B154" s="166"/>
      <c r="C154" s="166"/>
      <c r="D154" s="166"/>
      <c r="E154" s="27">
        <f>ПТО!G1</f>
        <v>-33043.17</v>
      </c>
    </row>
    <row r="155" spans="1:15" ht="34.5" customHeight="1">
      <c r="A155" s="165" t="s">
        <v>70</v>
      </c>
      <c r="B155" s="165"/>
      <c r="C155" s="165"/>
      <c r="D155" s="165"/>
      <c r="E155" s="28">
        <f>J13</f>
        <v>224958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18</v>
      </c>
      <c r="B157" s="149"/>
      <c r="C157" s="149"/>
      <c r="D157" s="149"/>
      <c r="E157" s="149"/>
      <c r="F157" s="149" t="s">
        <v>19</v>
      </c>
      <c r="G157" s="149"/>
      <c r="H157" s="20" t="s">
        <v>55</v>
      </c>
      <c r="I157" s="149" t="s">
        <v>20</v>
      </c>
      <c r="J157" s="149"/>
    </row>
    <row r="158" spans="1:15" ht="29.25" customHeight="1">
      <c r="A158" s="141" t="str">
        <f t="shared" ref="A158:A163" si="14">IF(N158&gt;0,N158,0)</f>
        <v>Техническое освидетельствование лифта.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8100</v>
      </c>
      <c r="G158" s="146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1</v>
      </c>
      <c r="J158" s="142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6">
        <f t="shared" si="15"/>
        <v>6000</v>
      </c>
      <c r="G159" s="146"/>
      <c r="H159" s="24" t="str">
        <f t="shared" si="16"/>
        <v>ежемесячно</v>
      </c>
      <c r="I159" s="142">
        <f t="shared" si="17"/>
        <v>12</v>
      </c>
      <c r="J159" s="142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Приобретение и установка доводчиков в подъезд.</v>
      </c>
      <c r="B160" s="141"/>
      <c r="C160" s="141"/>
      <c r="D160" s="141"/>
      <c r="E160" s="141"/>
      <c r="F160" s="146">
        <f t="shared" si="15"/>
        <v>1500</v>
      </c>
      <c r="G160" s="146"/>
      <c r="H160" s="24" t="str">
        <f t="shared" si="16"/>
        <v>разово</v>
      </c>
      <c r="I160" s="142">
        <f t="shared" si="17"/>
        <v>2</v>
      </c>
      <c r="J160" s="142"/>
      <c r="M160" s="22" t="s">
        <v>74</v>
      </c>
      <c r="N160" s="1" t="str">
        <v>Приобретение и установка доводчиков в подъезд.</v>
      </c>
    </row>
    <row r="161" spans="1:14" ht="28.5" customHeight="1">
      <c r="A161" s="141" t="str">
        <f>IF(N161&gt;0,N161,0)</f>
        <v>Ремонт прибора учета тепловой энергии.</v>
      </c>
      <c r="B161" s="141"/>
      <c r="C161" s="141"/>
      <c r="D161" s="141"/>
      <c r="E161" s="141"/>
      <c r="F161" s="146">
        <f t="shared" si="15"/>
        <v>2655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74</v>
      </c>
      <c r="N161" s="1" t="str">
        <v>Ремонт прибора учета тепловой энергии.</v>
      </c>
    </row>
    <row r="162" spans="1:14" ht="28.5" customHeight="1">
      <c r="A162" s="141" t="str">
        <f t="shared" si="14"/>
        <v>Приобретение и установка погружного и уличного датчика температуры а ИТП.</v>
      </c>
      <c r="B162" s="141"/>
      <c r="C162" s="141"/>
      <c r="D162" s="141"/>
      <c r="E162" s="141"/>
      <c r="F162" s="146">
        <f t="shared" si="15"/>
        <v>9581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74</v>
      </c>
      <c r="N162" s="1" t="str">
        <v>Приобретение и установка погружного и уличного датчика температуры а ИТП.</v>
      </c>
    </row>
    <row r="163" spans="1:14" ht="28.5" customHeight="1">
      <c r="A163" s="141" t="str">
        <f t="shared" si="14"/>
        <v>Замена светильников в подъезде.</v>
      </c>
      <c r="B163" s="141"/>
      <c r="C163" s="141"/>
      <c r="D163" s="141"/>
      <c r="E163" s="141"/>
      <c r="F163" s="146">
        <f t="shared" si="15"/>
        <v>51470.62</v>
      </c>
      <c r="G163" s="146"/>
      <c r="H163" s="24" t="str">
        <f t="shared" si="16"/>
        <v>разово</v>
      </c>
      <c r="I163" s="142">
        <f>VLOOKUP(A163,$A$28:$J$72,9,FALSE)</f>
        <v>57</v>
      </c>
      <c r="J163" s="142"/>
      <c r="M163" s="22" t="s">
        <v>74</v>
      </c>
      <c r="N163" s="1" t="str">
        <v>Замена светильников в подъезде.</v>
      </c>
    </row>
    <row r="164" spans="1:14" ht="28.5" customHeight="1">
      <c r="A164" s="141" t="str">
        <f t="shared" ref="A164:A187" si="18">IF(N164&gt;0,N164,0)</f>
        <v>Изготовление и монтаж решетчатой двери подвального помещения.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24900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74</v>
      </c>
      <c r="N164" s="1" t="str">
        <v>Изготовление и монтаж решетчатой двери подвального помещения.</v>
      </c>
    </row>
    <row r="165" spans="1:14" ht="28.5" customHeight="1">
      <c r="A165" s="141" t="str">
        <f t="shared" si="18"/>
        <v>Обшивка профлистом  двери чердачного помещения.</v>
      </c>
      <c r="B165" s="141"/>
      <c r="C165" s="141"/>
      <c r="D165" s="141"/>
      <c r="E165" s="141"/>
      <c r="F165" s="146">
        <f t="shared" si="19"/>
        <v>5700</v>
      </c>
      <c r="G165" s="146"/>
      <c r="H165" s="29" t="str">
        <f t="shared" si="16"/>
        <v>разово</v>
      </c>
      <c r="I165" s="142">
        <f t="shared" si="20"/>
        <v>1</v>
      </c>
      <c r="J165" s="142"/>
      <c r="M165" s="22" t="s">
        <v>74</v>
      </c>
      <c r="N165" s="1" t="str">
        <v>Обшивка профлистом  двери чердачного помещения.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6">
        <f t="shared" si="19"/>
        <v>0</v>
      </c>
      <c r="G166" s="146"/>
      <c r="H166" s="29" t="e">
        <f t="shared" si="16"/>
        <v>#N/A</v>
      </c>
      <c r="I166" s="142" t="e">
        <f t="shared" si="20"/>
        <v>#N/A</v>
      </c>
      <c r="J166" s="142"/>
      <c r="M166" s="22" t="s">
        <v>74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6">
        <f t="shared" si="19"/>
        <v>0</v>
      </c>
      <c r="G167" s="146"/>
      <c r="H167" s="29" t="e">
        <f t="shared" si="16"/>
        <v>#N/A</v>
      </c>
      <c r="I167" s="142" t="e">
        <f t="shared" si="20"/>
        <v>#N/A</v>
      </c>
      <c r="J167" s="142"/>
      <c r="M167" s="22" t="s">
        <v>74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74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74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74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74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74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74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74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74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74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74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74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74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74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74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74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74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74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74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74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74</v>
      </c>
      <c r="N187" s="1">
        <v>0</v>
      </c>
    </row>
    <row r="188" spans="1:14" ht="29.25" customHeight="1">
      <c r="A188" s="106" t="s">
        <v>178</v>
      </c>
    </row>
    <row r="189" spans="1:14" ht="29.25" customHeight="1">
      <c r="A189" s="106" t="s">
        <v>178</v>
      </c>
    </row>
    <row r="190" spans="1:14" ht="36.75" customHeight="1">
      <c r="A190" s="166" t="s">
        <v>71</v>
      </c>
      <c r="B190" s="166"/>
      <c r="C190" s="166"/>
      <c r="D190" s="166"/>
      <c r="E190" s="27">
        <f>SUM(F158:G187)</f>
        <v>109906.62</v>
      </c>
    </row>
    <row r="191" spans="1:14" ht="51.75" customHeight="1">
      <c r="A191" s="166" t="s">
        <v>72</v>
      </c>
      <c r="B191" s="166"/>
      <c r="C191" s="166"/>
      <c r="D191" s="166"/>
      <c r="E191" s="27">
        <f>E190+E154-E155</f>
        <v>-148094.54999999999</v>
      </c>
    </row>
    <row r="192" spans="1:14">
      <c r="A192" s="106" t="s">
        <v>178</v>
      </c>
    </row>
    <row r="193" spans="1:10" ht="62.25" customHeight="1">
      <c r="A193" s="140" t="s">
        <v>76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50">
        <f>ПТО!G12</f>
        <v>1200</v>
      </c>
      <c r="I194" s="51" t="s">
        <v>78</v>
      </c>
    </row>
    <row r="195" spans="1:10" ht="18.75" customHeight="1">
      <c r="A195" s="138" t="str">
        <f>ПТО!F13</f>
        <v xml:space="preserve">  -  техническое освидетельствование лифта</v>
      </c>
      <c r="B195" s="138"/>
      <c r="C195" s="138"/>
      <c r="D195" s="138"/>
      <c r="E195" s="138"/>
      <c r="F195" s="138"/>
      <c r="G195" s="138"/>
      <c r="H195" s="50">
        <f>ПТО!G13</f>
        <v>8100</v>
      </c>
      <c r="I195" s="51" t="s">
        <v>78</v>
      </c>
    </row>
    <row r="196" spans="1:10" ht="18.75" customHeight="1">
      <c r="A196" s="138" t="str">
        <f>ПТО!F14</f>
        <v xml:space="preserve">  -  техническое обслуживание охранной сигнализации</v>
      </c>
      <c r="B196" s="138"/>
      <c r="C196" s="138"/>
      <c r="D196" s="138"/>
      <c r="E196" s="138"/>
      <c r="F196" s="138"/>
      <c r="G196" s="138"/>
      <c r="H196" s="50">
        <f>ПТО!G14</f>
        <v>6000</v>
      </c>
      <c r="I196" s="51" t="s">
        <v>78</v>
      </c>
    </row>
    <row r="197" spans="1:10" ht="18.75" customHeight="1">
      <c r="A197" s="138" t="str">
        <f>ПТО!F15</f>
        <v xml:space="preserve">  -  ремонт теплообменника ГВС</v>
      </c>
      <c r="B197" s="138"/>
      <c r="C197" s="138"/>
      <c r="D197" s="138"/>
      <c r="E197" s="138"/>
      <c r="F197" s="138"/>
      <c r="G197" s="138"/>
      <c r="H197" s="50">
        <f>ПТО!G15</f>
        <v>42000</v>
      </c>
      <c r="I197" s="51" t="s">
        <v>78</v>
      </c>
    </row>
    <row r="198" spans="1:10" ht="18.75" customHeight="1">
      <c r="A198" s="138" t="str">
        <f>ПТО!F16</f>
        <v xml:space="preserve">  -  ремонт теплообменника отопления</v>
      </c>
      <c r="B198" s="138"/>
      <c r="C198" s="138"/>
      <c r="D198" s="138"/>
      <c r="E198" s="138"/>
      <c r="F198" s="138"/>
      <c r="G198" s="138"/>
      <c r="H198" s="50">
        <f>ПТО!G16</f>
        <v>55000</v>
      </c>
      <c r="I198" s="53" t="s">
        <v>78</v>
      </c>
    </row>
    <row r="199" spans="1:10" ht="18.75" customHeight="1">
      <c r="A199" s="138" t="str">
        <f>ПТО!F17</f>
        <v xml:space="preserve">  -  монтаж козырьков над входом в подъезд</v>
      </c>
      <c r="B199" s="138"/>
      <c r="C199" s="138"/>
      <c r="D199" s="138"/>
      <c r="E199" s="138"/>
      <c r="F199" s="138"/>
      <c r="G199" s="138"/>
      <c r="H199" s="50">
        <f>ПТО!G17</f>
        <v>42000</v>
      </c>
      <c r="I199" s="51" t="s">
        <v>78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50">
        <f>ПТО!G18</f>
        <v>0</v>
      </c>
      <c r="I200" s="51" t="s">
        <v>78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50">
        <f>ПТО!G19</f>
        <v>0</v>
      </c>
      <c r="I201" s="51" t="s">
        <v>78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0">
        <f>ПТО!G20</f>
        <v>0</v>
      </c>
      <c r="I202" s="51" t="s">
        <v>78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0">
        <f>ПТО!G21</f>
        <v>0</v>
      </c>
      <c r="I203" s="51" t="s">
        <v>78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0">
        <f>ПТО!G22</f>
        <v>0</v>
      </c>
      <c r="I204" s="51" t="s">
        <v>78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0">
        <f>ПТО!G23</f>
        <v>0</v>
      </c>
      <c r="I205" s="51" t="s">
        <v>78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0">
        <f>ПТО!G24</f>
        <v>0</v>
      </c>
      <c r="I206" s="51" t="s">
        <v>78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0">
        <f>ПТО!G25</f>
        <v>0</v>
      </c>
      <c r="I207" s="51" t="s">
        <v>78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0">
        <f>ПТО!G26</f>
        <v>0</v>
      </c>
      <c r="I208" s="51" t="s">
        <v>78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0">
        <f>ПТО!G27</f>
        <v>0</v>
      </c>
      <c r="I209" s="51" t="s">
        <v>78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0">
        <f>ПТО!G28</f>
        <v>0</v>
      </c>
      <c r="I210" s="51" t="s">
        <v>78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0">
        <f>ПТО!G29</f>
        <v>0</v>
      </c>
      <c r="I211" s="51" t="s">
        <v>78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0">
        <f>ПТО!G30</f>
        <v>0</v>
      </c>
      <c r="I212" s="51" t="s">
        <v>78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0">
        <f>ПТО!G31</f>
        <v>0</v>
      </c>
      <c r="I213" s="51" t="s">
        <v>78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154300</v>
      </c>
      <c r="I214" s="57" t="s">
        <v>81</v>
      </c>
    </row>
  </sheetData>
  <sheetProtection algorithmName="SHA-512" hashValue="FMmTY/yszOSBU1MZZRx2PmERXdsKw8x82bfNfAYS35BGxeU3suz4NKY9LhLzM7Q6y8l3i57PUMxUviDTfgZgBw==" saltValue="u5PnlMLAI4SYaL2cUmkkz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E41" sqref="E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2" t="s">
        <v>69</v>
      </c>
      <c r="G1" s="103">
        <f>-33043.17</f>
        <v>-33043.17</v>
      </c>
    </row>
    <row r="2" spans="1:12" ht="18.75" customHeight="1">
      <c r="A2" s="123" t="s">
        <v>75</v>
      </c>
      <c r="B2" s="121" t="s">
        <v>186</v>
      </c>
      <c r="C2" s="121">
        <v>1</v>
      </c>
      <c r="D2" s="120">
        <v>8100</v>
      </c>
      <c r="E2" s="119" t="s">
        <v>189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181</v>
      </c>
      <c r="B3" s="121" t="s">
        <v>187</v>
      </c>
      <c r="C3" s="121">
        <v>12</v>
      </c>
      <c r="D3" s="120">
        <v>6000</v>
      </c>
      <c r="E3" s="119" t="s">
        <v>189</v>
      </c>
      <c r="F3" s="30"/>
      <c r="G3" s="30"/>
      <c r="L3" s="33" t="str">
        <f t="shared" si="0"/>
        <v>ТР</v>
      </c>
    </row>
    <row r="4" spans="1:12" ht="18.75" customHeight="1">
      <c r="A4" s="123" t="s">
        <v>182</v>
      </c>
      <c r="B4" s="122" t="s">
        <v>188</v>
      </c>
      <c r="C4" s="121">
        <v>2</v>
      </c>
      <c r="D4" s="120">
        <v>1500</v>
      </c>
      <c r="E4" s="137" t="s">
        <v>202</v>
      </c>
      <c r="F4" s="30"/>
      <c r="G4" s="30"/>
      <c r="L4" s="33" t="str">
        <f t="shared" si="0"/>
        <v>ТР</v>
      </c>
    </row>
    <row r="5" spans="1:12" ht="18.75" customHeight="1">
      <c r="A5" s="124" t="s">
        <v>183</v>
      </c>
      <c r="B5" s="132" t="s">
        <v>188</v>
      </c>
      <c r="C5" s="122">
        <v>1</v>
      </c>
      <c r="D5" s="133">
        <v>2655</v>
      </c>
      <c r="E5" s="130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23" t="s">
        <v>184</v>
      </c>
      <c r="B6" s="125" t="s">
        <v>188</v>
      </c>
      <c r="C6" s="125">
        <v>1</v>
      </c>
      <c r="D6" s="120">
        <v>9581</v>
      </c>
      <c r="E6" s="119" t="s">
        <v>190</v>
      </c>
      <c r="F6" s="45"/>
      <c r="G6" s="45"/>
      <c r="K6" s="47"/>
      <c r="L6" s="33" t="str">
        <f t="shared" si="0"/>
        <v>ТР</v>
      </c>
    </row>
    <row r="7" spans="1:12" ht="18.75" customHeight="1">
      <c r="A7" s="124" t="s">
        <v>185</v>
      </c>
      <c r="B7" s="122" t="s">
        <v>188</v>
      </c>
      <c r="C7" s="122">
        <v>57</v>
      </c>
      <c r="D7" s="126">
        <v>51470.62</v>
      </c>
      <c r="E7" s="119" t="s">
        <v>191</v>
      </c>
      <c r="F7" s="46"/>
      <c r="G7" s="46"/>
      <c r="K7" s="47"/>
      <c r="L7" s="33" t="str">
        <f t="shared" si="0"/>
        <v>ТР</v>
      </c>
    </row>
    <row r="8" spans="1:12" ht="18.75" customHeight="1">
      <c r="A8" s="127" t="s">
        <v>193</v>
      </c>
      <c r="B8" s="128" t="s">
        <v>188</v>
      </c>
      <c r="C8" s="129">
        <v>1</v>
      </c>
      <c r="D8" s="131">
        <v>24900</v>
      </c>
      <c r="E8" s="130" t="s">
        <v>194</v>
      </c>
      <c r="F8" s="46"/>
      <c r="G8" s="46"/>
      <c r="K8" s="44"/>
      <c r="L8" s="33" t="str">
        <f t="shared" si="0"/>
        <v>ТР</v>
      </c>
    </row>
    <row r="9" spans="1:12">
      <c r="A9" s="45" t="s">
        <v>195</v>
      </c>
      <c r="B9" s="128" t="s">
        <v>188</v>
      </c>
      <c r="C9" s="43">
        <v>1</v>
      </c>
      <c r="D9" s="44">
        <v>5700</v>
      </c>
      <c r="E9" s="130" t="s">
        <v>194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76</v>
      </c>
      <c r="G11" s="113"/>
      <c r="L11" s="33">
        <f t="shared" si="0"/>
        <v>0</v>
      </c>
    </row>
    <row r="12" spans="1:12" ht="31.5">
      <c r="A12" s="30"/>
      <c r="F12" s="114" t="s">
        <v>77</v>
      </c>
      <c r="G12" s="115">
        <v>1200</v>
      </c>
      <c r="L12" s="33">
        <f t="shared" si="0"/>
        <v>0</v>
      </c>
    </row>
    <row r="13" spans="1:12" ht="31.5">
      <c r="A13" s="30"/>
      <c r="F13" s="114" t="s">
        <v>79</v>
      </c>
      <c r="G13" s="115">
        <v>8100</v>
      </c>
      <c r="L13" s="33">
        <f t="shared" si="0"/>
        <v>0</v>
      </c>
    </row>
    <row r="14" spans="1:12" ht="31.5">
      <c r="A14" s="30"/>
      <c r="F14" s="114" t="s">
        <v>200</v>
      </c>
      <c r="G14" s="115">
        <v>6000</v>
      </c>
      <c r="L14" s="33">
        <f t="shared" si="0"/>
        <v>0</v>
      </c>
    </row>
    <row r="15" spans="1:12" ht="15.75">
      <c r="A15" s="30"/>
      <c r="F15" s="135" t="s">
        <v>197</v>
      </c>
      <c r="G15" s="136">
        <v>42000</v>
      </c>
      <c r="L15" s="33">
        <f t="shared" si="0"/>
        <v>0</v>
      </c>
    </row>
    <row r="16" spans="1:12" ht="15.75">
      <c r="A16" s="30"/>
      <c r="F16" s="135" t="s">
        <v>198</v>
      </c>
      <c r="G16" s="136">
        <v>55000</v>
      </c>
      <c r="L16" s="33">
        <f t="shared" si="0"/>
        <v>0</v>
      </c>
    </row>
    <row r="17" spans="1:12" ht="15.75">
      <c r="A17" s="30"/>
      <c r="F17" s="135" t="s">
        <v>199</v>
      </c>
      <c r="G17" s="136">
        <v>42000</v>
      </c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258136.92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258136.92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67834.92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67834.92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204</v>
      </c>
      <c r="B41" s="38">
        <v>76940.28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76940.28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54632.160000000003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54632.160000000003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21852.84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21852.84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112451.16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112451.16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203</v>
      </c>
      <c r="B46" s="38">
        <v>182107.2</v>
      </c>
      <c r="C46" s="38" t="s">
        <v>66</v>
      </c>
      <c r="D46" s="4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182107.2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tdBRFLUZQr3MFKr2y1lemA2VkA09NqbdxtBVdAkVjQO11c0+b9S4z8sFKubdD4aZPzB3QWIgBiX9OXT3jNvGkg==" saltValue="Qs9yBEdFU1dGAExg6dEsI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E41" sqref="E41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31</v>
      </c>
      <c r="E1" s="61" t="s">
        <v>192</v>
      </c>
      <c r="F1" s="61">
        <v>3749.3</v>
      </c>
    </row>
    <row r="2" spans="1:10" ht="15.75" customHeight="1">
      <c r="A2" s="71" t="s">
        <v>86</v>
      </c>
      <c r="B2" s="73" t="s">
        <v>1</v>
      </c>
      <c r="C2" s="84">
        <v>0</v>
      </c>
      <c r="D2" s="82" t="s">
        <v>56</v>
      </c>
      <c r="E2" s="62"/>
      <c r="F2" s="62"/>
      <c r="G2" s="62"/>
      <c r="H2" s="62"/>
      <c r="I2" s="62"/>
      <c r="J2" s="62"/>
    </row>
    <row r="3" spans="1:10" ht="15.75" customHeight="1">
      <c r="A3" s="71" t="s">
        <v>87</v>
      </c>
      <c r="B3" s="73" t="s">
        <v>2</v>
      </c>
      <c r="C3" s="80">
        <v>0</v>
      </c>
      <c r="D3" s="81" t="s">
        <v>57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3</v>
      </c>
      <c r="C4" s="84">
        <v>310946.93</v>
      </c>
      <c r="D4" s="82" t="s">
        <v>58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4</v>
      </c>
      <c r="C5" s="80">
        <f>SUM(C6:C8)</f>
        <v>1008866.21</v>
      </c>
      <c r="D5" s="81" t="s">
        <v>57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5</v>
      </c>
      <c r="C6" s="84">
        <v>600128.23</v>
      </c>
      <c r="D6" s="82" t="s">
        <v>59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6</v>
      </c>
      <c r="C7" s="84">
        <f>F1*5*12</f>
        <v>224958</v>
      </c>
      <c r="D7" s="82" t="s">
        <v>60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7</v>
      </c>
      <c r="C8" s="84">
        <v>183779.98</v>
      </c>
      <c r="D8" s="82" t="s">
        <v>61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8</v>
      </c>
      <c r="C9" s="80">
        <f>SUM(C10:C14)</f>
        <v>915838.1</v>
      </c>
      <c r="D9" s="81" t="s">
        <v>57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9</v>
      </c>
      <c r="C10" s="84">
        <v>915838.1</v>
      </c>
      <c r="D10" s="82" t="s">
        <v>62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10</v>
      </c>
      <c r="C11" s="84">
        <v>0</v>
      </c>
      <c r="D11" s="82" t="s">
        <v>62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11</v>
      </c>
      <c r="C12" s="84">
        <v>0</v>
      </c>
      <c r="D12" s="82" t="s">
        <v>62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12</v>
      </c>
      <c r="C13" s="84">
        <v>0</v>
      </c>
      <c r="D13" s="82" t="s">
        <v>62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13</v>
      </c>
      <c r="C14" s="84">
        <v>0</v>
      </c>
      <c r="D14" s="82" t="s">
        <v>62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14</v>
      </c>
      <c r="C15" s="80">
        <f>C9</f>
        <v>915838.1</v>
      </c>
      <c r="D15" s="81" t="s">
        <v>57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15</v>
      </c>
      <c r="C16" s="80">
        <f>IF(C2&gt;0,IF(C2+C9-C5&gt;0,C2+C9-C5,0),IF(C9-C5&gt;0,IF(C4+C5-C9&gt;0,0,C9-C5-C4),0))</f>
        <v>0</v>
      </c>
      <c r="D16" s="81" t="s">
        <v>57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16</v>
      </c>
      <c r="C17" s="80">
        <v>0</v>
      </c>
      <c r="D17" s="81" t="s">
        <v>57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17</v>
      </c>
      <c r="C18" s="80">
        <f>IF(C16&gt;0,0,IF(C4&gt;0,C4+C5-C9,C5-C2-C9))</f>
        <v>403975.03999999992</v>
      </c>
      <c r="D18" s="81" t="s">
        <v>57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29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25</v>
      </c>
      <c r="C20" s="85">
        <v>0</v>
      </c>
      <c r="D20" s="82" t="s">
        <v>65</v>
      </c>
      <c r="E20" s="62"/>
      <c r="F20" s="62"/>
      <c r="G20" s="62"/>
      <c r="H20" s="62"/>
      <c r="I20" s="62"/>
      <c r="J20" s="62"/>
      <c r="M20" s="169"/>
      <c r="N20" s="63"/>
    </row>
    <row r="21" spans="1:15" ht="15.75" customHeight="1">
      <c r="A21" s="71" t="s">
        <v>104</v>
      </c>
      <c r="B21" s="73" t="s">
        <v>26</v>
      </c>
      <c r="C21" s="85">
        <v>0</v>
      </c>
      <c r="D21" s="82" t="s">
        <v>65</v>
      </c>
      <c r="E21" s="62"/>
      <c r="F21" s="62"/>
      <c r="G21" s="62"/>
      <c r="H21" s="62"/>
      <c r="I21" s="62"/>
      <c r="J21" s="62"/>
      <c r="M21" s="169"/>
      <c r="N21" s="63"/>
    </row>
    <row r="22" spans="1:15" ht="15.75" customHeight="1">
      <c r="A22" s="71" t="s">
        <v>105</v>
      </c>
      <c r="B22" s="73" t="s">
        <v>27</v>
      </c>
      <c r="C22" s="85">
        <v>0</v>
      </c>
      <c r="D22" s="82" t="s">
        <v>65</v>
      </c>
      <c r="E22" s="62"/>
      <c r="F22" s="62"/>
      <c r="G22" s="62"/>
      <c r="H22" s="62"/>
      <c r="I22" s="62"/>
      <c r="J22" s="62"/>
      <c r="M22" s="169"/>
      <c r="N22" s="63"/>
    </row>
    <row r="23" spans="1:15" ht="15.75" customHeight="1">
      <c r="A23" s="71" t="s">
        <v>106</v>
      </c>
      <c r="B23" s="73" t="s">
        <v>28</v>
      </c>
      <c r="C23" s="86">
        <v>0</v>
      </c>
      <c r="D23" s="82" t="s">
        <v>65</v>
      </c>
      <c r="E23" s="62"/>
      <c r="F23" s="62"/>
      <c r="G23" s="62"/>
      <c r="H23" s="62"/>
      <c r="I23" s="62"/>
      <c r="J23" s="62"/>
      <c r="M23" s="169"/>
      <c r="N23" s="63"/>
    </row>
    <row r="24" spans="1:15" ht="18.75">
      <c r="A24" s="74" t="s">
        <v>166</v>
      </c>
      <c r="B24" s="72" t="s">
        <v>32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1</v>
      </c>
      <c r="C25" s="87">
        <v>0</v>
      </c>
      <c r="D25" s="82" t="s">
        <v>56</v>
      </c>
      <c r="E25" s="65"/>
      <c r="F25" s="65"/>
      <c r="G25" s="65"/>
      <c r="H25" s="65"/>
      <c r="I25" s="65"/>
      <c r="J25" s="65"/>
      <c r="M25" s="168"/>
      <c r="N25" s="64"/>
    </row>
    <row r="26" spans="1:15" ht="18.75" customHeight="1">
      <c r="A26" s="71" t="s">
        <v>108</v>
      </c>
      <c r="B26" s="76" t="s">
        <v>2</v>
      </c>
      <c r="C26" s="83">
        <v>0</v>
      </c>
      <c r="D26" s="81" t="s">
        <v>57</v>
      </c>
      <c r="E26" s="65"/>
      <c r="F26" s="65"/>
      <c r="G26" s="65"/>
      <c r="H26" s="65"/>
      <c r="I26" s="65"/>
      <c r="J26" s="65"/>
      <c r="M26" s="168"/>
      <c r="N26" s="64"/>
    </row>
    <row r="27" spans="1:15" ht="18.75" customHeight="1">
      <c r="A27" s="71" t="s">
        <v>109</v>
      </c>
      <c r="B27" s="76" t="s">
        <v>3</v>
      </c>
      <c r="C27" s="87">
        <v>438155.33</v>
      </c>
      <c r="D27" s="82" t="s">
        <v>58</v>
      </c>
      <c r="E27" s="65"/>
      <c r="F27" s="65"/>
      <c r="G27" s="65"/>
      <c r="H27" s="65"/>
      <c r="I27" s="65"/>
      <c r="J27" s="65"/>
      <c r="M27" s="168"/>
      <c r="N27" s="64"/>
    </row>
    <row r="28" spans="1:15" ht="18.75" customHeight="1">
      <c r="A28" s="71" t="s">
        <v>110</v>
      </c>
      <c r="B28" s="76" t="s">
        <v>15</v>
      </c>
      <c r="C28" s="87">
        <v>0</v>
      </c>
      <c r="D28" s="82" t="s">
        <v>63</v>
      </c>
      <c r="E28" s="65"/>
      <c r="F28" s="65"/>
      <c r="G28" s="65"/>
      <c r="H28" s="65"/>
      <c r="I28" s="65"/>
      <c r="J28" s="65"/>
      <c r="M28" s="168"/>
      <c r="N28" s="64"/>
    </row>
    <row r="29" spans="1:15" ht="18.75" customHeight="1">
      <c r="A29" s="71" t="s">
        <v>111</v>
      </c>
      <c r="B29" s="76" t="s">
        <v>16</v>
      </c>
      <c r="C29" s="83">
        <v>0</v>
      </c>
      <c r="D29" s="81" t="s">
        <v>57</v>
      </c>
      <c r="E29" s="65"/>
      <c r="F29" s="65"/>
      <c r="G29" s="65"/>
      <c r="H29" s="65"/>
      <c r="I29" s="65"/>
      <c r="J29" s="65"/>
      <c r="M29" s="168"/>
      <c r="N29" s="64"/>
    </row>
    <row r="30" spans="1:15" ht="18.75" customHeight="1">
      <c r="A30" s="71" t="s">
        <v>112</v>
      </c>
      <c r="B30" s="76" t="s">
        <v>17</v>
      </c>
      <c r="C30" s="87">
        <v>678431.64</v>
      </c>
      <c r="D30" s="82" t="s">
        <v>64</v>
      </c>
      <c r="E30" s="65"/>
      <c r="F30" s="65"/>
      <c r="G30" s="65"/>
      <c r="H30" s="65"/>
      <c r="I30" s="65"/>
      <c r="J30" s="65"/>
      <c r="M30" s="168"/>
      <c r="N30" s="64"/>
    </row>
    <row r="31" spans="1:15" ht="18.75" customHeight="1">
      <c r="A31" s="71" t="s">
        <v>113</v>
      </c>
      <c r="B31" s="76" t="s">
        <v>25</v>
      </c>
      <c r="C31" s="88">
        <v>0</v>
      </c>
      <c r="D31" s="82" t="s">
        <v>65</v>
      </c>
      <c r="E31" s="65"/>
      <c r="F31" s="65"/>
      <c r="G31" s="65"/>
      <c r="H31" s="65"/>
      <c r="I31" s="65"/>
      <c r="J31" s="65"/>
      <c r="M31" s="168"/>
      <c r="N31" s="64"/>
    </row>
    <row r="32" spans="1:15" ht="18.75" customHeight="1">
      <c r="A32" s="71" t="s">
        <v>114</v>
      </c>
      <c r="B32" s="76" t="s">
        <v>26</v>
      </c>
      <c r="C32" s="88">
        <v>0</v>
      </c>
      <c r="D32" s="82" t="s">
        <v>65</v>
      </c>
      <c r="E32" s="65"/>
      <c r="F32" s="65"/>
      <c r="G32" s="65"/>
      <c r="H32" s="65"/>
      <c r="I32" s="65"/>
      <c r="J32" s="65"/>
      <c r="M32" s="168"/>
      <c r="N32" s="64"/>
    </row>
    <row r="33" spans="1:15" ht="18.75" customHeight="1">
      <c r="A33" s="71" t="s">
        <v>115</v>
      </c>
      <c r="B33" s="76" t="s">
        <v>27</v>
      </c>
      <c r="C33" s="88">
        <v>0</v>
      </c>
      <c r="D33" s="82" t="s">
        <v>65</v>
      </c>
      <c r="E33" s="65"/>
      <c r="F33" s="65"/>
      <c r="G33" s="65"/>
      <c r="H33" s="65"/>
      <c r="I33" s="65"/>
      <c r="J33" s="65"/>
      <c r="M33" s="168"/>
      <c r="N33" s="64"/>
    </row>
    <row r="34" spans="1:15" ht="18.75" customHeight="1">
      <c r="A34" s="71" t="s">
        <v>116</v>
      </c>
      <c r="B34" s="76" t="s">
        <v>28</v>
      </c>
      <c r="C34" s="89">
        <v>0</v>
      </c>
      <c r="D34" s="82" t="s">
        <v>65</v>
      </c>
      <c r="E34" s="65"/>
      <c r="F34" s="65"/>
      <c r="G34" s="65"/>
      <c r="H34" s="65"/>
      <c r="I34" s="65"/>
      <c r="J34" s="65"/>
      <c r="M34" s="168"/>
      <c r="N34" s="64"/>
    </row>
    <row r="35" spans="1:15" ht="18.75">
      <c r="A35" s="74" t="s">
        <v>167</v>
      </c>
      <c r="B35" s="72" t="s">
        <v>33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46</v>
      </c>
      <c r="C36" s="93" t="s">
        <v>47</v>
      </c>
      <c r="D36" s="77" t="s">
        <v>48</v>
      </c>
      <c r="E36" s="77" t="s">
        <v>49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51</v>
      </c>
      <c r="C37" s="97" t="str">
        <f>IF(E37&gt;0,"Предоставляется",0)</f>
        <v>Предоставляется</v>
      </c>
      <c r="D37" s="97" t="s">
        <v>50</v>
      </c>
      <c r="E37" s="96">
        <v>45261.95</v>
      </c>
      <c r="F37" s="95" t="s">
        <v>171</v>
      </c>
      <c r="G37" s="67"/>
      <c r="H37" s="67"/>
      <c r="I37" s="67"/>
      <c r="L37" s="64"/>
      <c r="M37" s="167"/>
      <c r="N37" s="64"/>
      <c r="O37" s="64"/>
    </row>
    <row r="38" spans="1:15" ht="18.75" customHeight="1">
      <c r="A38" s="71" t="s">
        <v>117</v>
      </c>
      <c r="B38" s="79" t="s">
        <v>35</v>
      </c>
      <c r="C38" s="91">
        <v>41335.11</v>
      </c>
      <c r="D38" s="95" t="s">
        <v>169</v>
      </c>
      <c r="E38" s="69"/>
      <c r="G38" s="68"/>
      <c r="H38" s="68"/>
      <c r="L38" s="64"/>
      <c r="M38" s="167"/>
      <c r="N38" s="64"/>
      <c r="O38" s="64"/>
    </row>
    <row r="39" spans="1:15" ht="18.75" customHeight="1">
      <c r="A39" s="71" t="s">
        <v>118</v>
      </c>
      <c r="B39" s="79" t="s">
        <v>36</v>
      </c>
      <c r="C39" s="92">
        <v>40877.83</v>
      </c>
      <c r="D39" s="95" t="s">
        <v>170</v>
      </c>
      <c r="E39" s="69"/>
      <c r="G39" s="68"/>
      <c r="H39" s="68"/>
      <c r="L39" s="64"/>
      <c r="M39" s="167"/>
      <c r="N39" s="64"/>
      <c r="O39" s="64"/>
    </row>
    <row r="40" spans="1:15" ht="18.75" customHeight="1">
      <c r="A40" s="71" t="s">
        <v>119</v>
      </c>
      <c r="B40" s="79" t="s">
        <v>37</v>
      </c>
      <c r="C40" s="94">
        <f>IF(E37-C39&lt;0,0,E37-C39)</f>
        <v>4384.1199999999953</v>
      </c>
      <c r="D40" s="81" t="s">
        <v>57</v>
      </c>
      <c r="E40" s="69"/>
      <c r="G40" s="68"/>
      <c r="H40" s="68"/>
      <c r="L40" s="64"/>
      <c r="M40" s="167"/>
      <c r="N40" s="64"/>
      <c r="O40" s="64"/>
    </row>
    <row r="41" spans="1:15" ht="18.75" customHeight="1">
      <c r="A41" s="71" t="s">
        <v>120</v>
      </c>
      <c r="B41" s="79" t="s">
        <v>38</v>
      </c>
      <c r="C41" s="94">
        <f>E37</f>
        <v>45261.95</v>
      </c>
      <c r="D41" s="81" t="s">
        <v>57</v>
      </c>
      <c r="E41" s="69"/>
      <c r="G41" s="68"/>
      <c r="H41" s="68"/>
      <c r="L41" s="64"/>
      <c r="M41" s="167"/>
      <c r="N41" s="64"/>
      <c r="O41" s="64"/>
    </row>
    <row r="42" spans="1:15" ht="18.75" customHeight="1">
      <c r="A42" s="71" t="s">
        <v>121</v>
      </c>
      <c r="B42" s="79" t="s">
        <v>39</v>
      </c>
      <c r="C42" s="94">
        <f>E37</f>
        <v>45261.95</v>
      </c>
      <c r="D42" s="81" t="s">
        <v>57</v>
      </c>
      <c r="E42" s="69"/>
      <c r="G42" s="68"/>
      <c r="H42" s="68"/>
      <c r="L42" s="64"/>
      <c r="M42" s="167"/>
      <c r="N42" s="64"/>
      <c r="O42" s="64"/>
    </row>
    <row r="43" spans="1:15" ht="18.75" customHeight="1">
      <c r="A43" s="71" t="s">
        <v>122</v>
      </c>
      <c r="B43" s="79" t="s">
        <v>40</v>
      </c>
      <c r="C43" s="94">
        <f>IF(C41-C42&lt;=0,,C41-C42)</f>
        <v>0</v>
      </c>
      <c r="D43" s="81" t="s">
        <v>57</v>
      </c>
      <c r="E43" s="69"/>
      <c r="G43" s="68"/>
      <c r="H43" s="68"/>
      <c r="L43" s="64"/>
      <c r="M43" s="167"/>
      <c r="N43" s="64"/>
      <c r="O43" s="64"/>
    </row>
    <row r="44" spans="1:15" ht="30" customHeight="1">
      <c r="A44" s="71" t="s">
        <v>123</v>
      </c>
      <c r="B44" s="79" t="s">
        <v>41</v>
      </c>
      <c r="C44" s="94">
        <v>0</v>
      </c>
      <c r="D44" s="81" t="s">
        <v>57</v>
      </c>
      <c r="E44" s="69"/>
      <c r="G44" s="68"/>
      <c r="H44" s="68"/>
      <c r="L44" s="64"/>
      <c r="M44" s="167"/>
      <c r="N44" s="64"/>
      <c r="O44" s="64"/>
    </row>
    <row r="45" spans="1:15" ht="18.75">
      <c r="A45" s="74" t="s">
        <v>125</v>
      </c>
      <c r="B45" s="78" t="s">
        <v>52</v>
      </c>
      <c r="C45" s="97" t="str">
        <f>IF(E45&gt;0,"Предоставляется",0)</f>
        <v>Предоставляется</v>
      </c>
      <c r="D45" s="97" t="s">
        <v>53</v>
      </c>
      <c r="E45" s="96">
        <v>103184.11</v>
      </c>
      <c r="F45" s="95" t="s">
        <v>171</v>
      </c>
      <c r="G45" s="67"/>
      <c r="H45" s="67"/>
      <c r="L45" s="64"/>
      <c r="M45" s="167"/>
      <c r="N45" s="64"/>
      <c r="O45" s="64"/>
    </row>
    <row r="46" spans="1:15" ht="18.75" customHeight="1">
      <c r="A46" s="74" t="s">
        <v>126</v>
      </c>
      <c r="B46" s="79" t="s">
        <v>35</v>
      </c>
      <c r="C46" s="91">
        <v>7409.99</v>
      </c>
      <c r="D46" s="95" t="s">
        <v>172</v>
      </c>
      <c r="E46" s="69"/>
      <c r="G46" s="68"/>
      <c r="H46" s="68"/>
      <c r="L46" s="64"/>
      <c r="M46" s="167"/>
      <c r="N46" s="64"/>
      <c r="O46" s="64"/>
    </row>
    <row r="47" spans="1:15" ht="18.75" customHeight="1">
      <c r="A47" s="74" t="s">
        <v>127</v>
      </c>
      <c r="B47" s="79" t="s">
        <v>36</v>
      </c>
      <c r="C47" s="92">
        <v>83580.210000000006</v>
      </c>
      <c r="D47" s="95" t="s">
        <v>170</v>
      </c>
      <c r="E47" s="69"/>
      <c r="G47" s="68"/>
      <c r="H47" s="68"/>
      <c r="L47" s="64"/>
      <c r="M47" s="167"/>
      <c r="N47" s="64"/>
      <c r="O47" s="64"/>
    </row>
    <row r="48" spans="1:15" ht="18.75" customHeight="1">
      <c r="A48" s="74" t="s">
        <v>128</v>
      </c>
      <c r="B48" s="79" t="s">
        <v>37</v>
      </c>
      <c r="C48" s="94">
        <f>IF(E45-C47&lt;0,0,E45-C47)</f>
        <v>19603.899999999994</v>
      </c>
      <c r="D48" s="81" t="s">
        <v>57</v>
      </c>
      <c r="E48" s="69"/>
      <c r="G48" s="68"/>
      <c r="H48" s="68"/>
      <c r="L48" s="64"/>
      <c r="M48" s="167"/>
      <c r="N48" s="64"/>
      <c r="O48" s="64"/>
    </row>
    <row r="49" spans="1:15" ht="18.75" customHeight="1">
      <c r="A49" s="74" t="s">
        <v>129</v>
      </c>
      <c r="B49" s="79" t="s">
        <v>38</v>
      </c>
      <c r="C49" s="94">
        <f>E45</f>
        <v>103184.11</v>
      </c>
      <c r="D49" s="81" t="s">
        <v>57</v>
      </c>
      <c r="E49" s="69"/>
      <c r="G49" s="68"/>
      <c r="H49" s="68"/>
      <c r="L49" s="64"/>
      <c r="M49" s="167"/>
      <c r="N49" s="64"/>
      <c r="O49" s="64"/>
    </row>
    <row r="50" spans="1:15" ht="18.75" customHeight="1">
      <c r="A50" s="74" t="s">
        <v>130</v>
      </c>
      <c r="B50" s="79" t="s">
        <v>39</v>
      </c>
      <c r="C50" s="94">
        <f>E45</f>
        <v>103184.11</v>
      </c>
      <c r="D50" s="81" t="s">
        <v>57</v>
      </c>
      <c r="E50" s="69"/>
      <c r="G50" s="68"/>
      <c r="H50" s="68"/>
      <c r="L50" s="64"/>
      <c r="M50" s="167"/>
      <c r="N50" s="64"/>
      <c r="O50" s="64"/>
    </row>
    <row r="51" spans="1:15" ht="18.75" customHeight="1">
      <c r="A51" s="74" t="s">
        <v>131</v>
      </c>
      <c r="B51" s="79" t="s">
        <v>40</v>
      </c>
      <c r="C51" s="94">
        <f>IF(C49-C50&lt;=0,,C49-C50)</f>
        <v>0</v>
      </c>
      <c r="D51" s="81" t="s">
        <v>57</v>
      </c>
      <c r="E51" s="69"/>
      <c r="G51" s="68"/>
      <c r="H51" s="68"/>
      <c r="L51" s="64"/>
      <c r="M51" s="167"/>
      <c r="N51" s="64"/>
      <c r="O51" s="64"/>
    </row>
    <row r="52" spans="1:15" ht="29.25" customHeight="1">
      <c r="A52" s="74" t="s">
        <v>132</v>
      </c>
      <c r="B52" s="79" t="s">
        <v>41</v>
      </c>
      <c r="C52" s="94">
        <v>0</v>
      </c>
      <c r="D52" s="81" t="s">
        <v>57</v>
      </c>
      <c r="E52" s="69"/>
      <c r="G52" s="68"/>
      <c r="H52" s="68"/>
      <c r="L52" s="64"/>
      <c r="M52" s="167"/>
      <c r="N52" s="64"/>
      <c r="O52" s="64"/>
    </row>
    <row r="53" spans="1:15" ht="18.75">
      <c r="A53" s="74" t="s">
        <v>133</v>
      </c>
      <c r="B53" s="78" t="s">
        <v>54</v>
      </c>
      <c r="C53" s="97" t="str">
        <f>IF(E53&gt;0,"Предоставляется",0)</f>
        <v>Предоставляется</v>
      </c>
      <c r="D53" s="97" t="s">
        <v>53</v>
      </c>
      <c r="E53" s="96">
        <v>172568.12</v>
      </c>
      <c r="F53" s="95" t="s">
        <v>171</v>
      </c>
      <c r="G53" s="67"/>
      <c r="H53" s="67"/>
      <c r="L53" s="64"/>
      <c r="M53" s="167"/>
      <c r="N53" s="64"/>
      <c r="O53" s="64"/>
    </row>
    <row r="54" spans="1:15" ht="18.75" customHeight="1">
      <c r="A54" s="74" t="s">
        <v>134</v>
      </c>
      <c r="B54" s="76" t="s">
        <v>35</v>
      </c>
      <c r="C54" s="100">
        <v>11566.23</v>
      </c>
      <c r="D54" s="95" t="s">
        <v>172</v>
      </c>
      <c r="E54" s="70"/>
      <c r="F54" s="90"/>
      <c r="G54" s="65"/>
      <c r="H54" s="65"/>
      <c r="L54" s="64"/>
      <c r="M54" s="167"/>
      <c r="N54" s="64"/>
      <c r="O54" s="64"/>
    </row>
    <row r="55" spans="1:15" ht="18.75" customHeight="1">
      <c r="A55" s="74" t="s">
        <v>135</v>
      </c>
      <c r="B55" s="76" t="s">
        <v>36</v>
      </c>
      <c r="C55" s="87">
        <v>137688.99</v>
      </c>
      <c r="D55" s="95" t="s">
        <v>170</v>
      </c>
      <c r="E55" s="70"/>
      <c r="G55" s="65"/>
      <c r="H55" s="65"/>
      <c r="L55" s="64"/>
      <c r="M55" s="167"/>
      <c r="N55" s="64"/>
      <c r="O55" s="64"/>
    </row>
    <row r="56" spans="1:15" ht="18.75" customHeight="1">
      <c r="A56" s="74" t="s">
        <v>136</v>
      </c>
      <c r="B56" s="76" t="s">
        <v>37</v>
      </c>
      <c r="C56" s="94">
        <f>IF(E53-C55&lt;0,0,E53-C55)</f>
        <v>34879.130000000005</v>
      </c>
      <c r="D56" s="81" t="s">
        <v>57</v>
      </c>
      <c r="E56" s="70"/>
      <c r="G56" s="65"/>
      <c r="H56" s="65"/>
      <c r="L56" s="64"/>
      <c r="M56" s="167"/>
      <c r="N56" s="64"/>
      <c r="O56" s="64"/>
    </row>
    <row r="57" spans="1:15" ht="18.75" customHeight="1">
      <c r="A57" s="74" t="s">
        <v>137</v>
      </c>
      <c r="B57" s="76" t="s">
        <v>38</v>
      </c>
      <c r="C57" s="94">
        <f>E53</f>
        <v>172568.12</v>
      </c>
      <c r="D57" s="81" t="s">
        <v>57</v>
      </c>
      <c r="E57" s="70"/>
      <c r="G57" s="65"/>
      <c r="H57" s="65"/>
      <c r="L57" s="64"/>
      <c r="M57" s="167"/>
      <c r="N57" s="64"/>
      <c r="O57" s="64"/>
    </row>
    <row r="58" spans="1:15" ht="18.75" customHeight="1">
      <c r="A58" s="74" t="s">
        <v>138</v>
      </c>
      <c r="B58" s="76" t="s">
        <v>39</v>
      </c>
      <c r="C58" s="94">
        <f>E53</f>
        <v>172568.12</v>
      </c>
      <c r="D58" s="81" t="s">
        <v>57</v>
      </c>
      <c r="E58" s="70"/>
      <c r="G58" s="65"/>
      <c r="H58" s="65"/>
      <c r="L58" s="64"/>
      <c r="M58" s="167"/>
      <c r="N58" s="64"/>
      <c r="O58" s="64"/>
    </row>
    <row r="59" spans="1:15" ht="18.75" customHeight="1">
      <c r="A59" s="74" t="s">
        <v>139</v>
      </c>
      <c r="B59" s="76" t="s">
        <v>40</v>
      </c>
      <c r="C59" s="94">
        <f>IF(C57-C58&lt;=0,,C57-C58)</f>
        <v>0</v>
      </c>
      <c r="D59" s="81" t="s">
        <v>57</v>
      </c>
      <c r="E59" s="70"/>
      <c r="G59" s="65"/>
      <c r="H59" s="65"/>
      <c r="L59" s="64"/>
      <c r="M59" s="167"/>
      <c r="N59" s="64"/>
      <c r="O59" s="64"/>
    </row>
    <row r="60" spans="1:15" ht="33.75" customHeight="1">
      <c r="A60" s="74" t="s">
        <v>140</v>
      </c>
      <c r="B60" s="76" t="s">
        <v>41</v>
      </c>
      <c r="C60" s="94">
        <v>0</v>
      </c>
      <c r="D60" s="81" t="s">
        <v>57</v>
      </c>
      <c r="E60" s="70"/>
      <c r="G60" s="65"/>
      <c r="H60" s="65"/>
      <c r="L60" s="64"/>
      <c r="M60" s="167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53</v>
      </c>
      <c r="E61" s="96">
        <v>153814.28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35</v>
      </c>
      <c r="C62" s="100">
        <v>284.67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36</v>
      </c>
      <c r="C63" s="87">
        <v>122572.21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37</v>
      </c>
      <c r="C64" s="94">
        <f>IF(E61-C63&lt;0,0,E61-C63)</f>
        <v>31242.069999999992</v>
      </c>
      <c r="D64" s="81" t="s">
        <v>57</v>
      </c>
      <c r="E64" s="70"/>
      <c r="G64" s="65"/>
      <c r="H64" s="65"/>
    </row>
    <row r="65" spans="1:8" ht="15.75" customHeight="1">
      <c r="A65" s="74" t="s">
        <v>145</v>
      </c>
      <c r="B65" s="76" t="s">
        <v>38</v>
      </c>
      <c r="C65" s="94">
        <f>E61</f>
        <v>153814.28</v>
      </c>
      <c r="D65" s="81" t="s">
        <v>57</v>
      </c>
      <c r="E65" s="70"/>
      <c r="G65" s="65"/>
      <c r="H65" s="65"/>
    </row>
    <row r="66" spans="1:8" ht="15.75" customHeight="1">
      <c r="A66" s="74" t="s">
        <v>146</v>
      </c>
      <c r="B66" s="76" t="s">
        <v>39</v>
      </c>
      <c r="C66" s="94">
        <f>E61</f>
        <v>153814.28</v>
      </c>
      <c r="D66" s="81" t="s">
        <v>57</v>
      </c>
      <c r="E66" s="70"/>
      <c r="G66" s="65"/>
      <c r="H66" s="65"/>
    </row>
    <row r="67" spans="1:8" ht="15.75" customHeight="1">
      <c r="A67" s="74" t="s">
        <v>147</v>
      </c>
      <c r="B67" s="76" t="s">
        <v>40</v>
      </c>
      <c r="C67" s="94">
        <f>IF(C65-C66&lt;=0,,C65-C66)</f>
        <v>0</v>
      </c>
      <c r="D67" s="81" t="s">
        <v>57</v>
      </c>
      <c r="E67" s="70"/>
      <c r="G67" s="65"/>
      <c r="H67" s="65"/>
    </row>
    <row r="68" spans="1:8" ht="15.75" customHeight="1">
      <c r="A68" s="74" t="s">
        <v>148</v>
      </c>
      <c r="B68" s="76" t="s">
        <v>41</v>
      </c>
      <c r="C68" s="94">
        <v>0</v>
      </c>
      <c r="D68" s="81" t="s">
        <v>57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53</v>
      </c>
      <c r="E69" s="96">
        <v>419782.14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35</v>
      </c>
      <c r="C70" s="100">
        <v>30145.93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36</v>
      </c>
      <c r="C71" s="87">
        <v>321615.23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37</v>
      </c>
      <c r="C72" s="94">
        <f>IF(E69-C71&lt;0,0,E69-C71)</f>
        <v>98166.910000000033</v>
      </c>
      <c r="D72" s="81" t="s">
        <v>57</v>
      </c>
      <c r="E72" s="70"/>
      <c r="G72" s="65"/>
      <c r="H72" s="65"/>
    </row>
    <row r="73" spans="1:8" ht="15.75" customHeight="1">
      <c r="A73" s="74" t="s">
        <v>153</v>
      </c>
      <c r="B73" s="76" t="s">
        <v>38</v>
      </c>
      <c r="C73" s="94">
        <f>E69</f>
        <v>419782.14</v>
      </c>
      <c r="D73" s="81" t="s">
        <v>57</v>
      </c>
      <c r="E73" s="70"/>
      <c r="G73" s="65"/>
      <c r="H73" s="65"/>
    </row>
    <row r="74" spans="1:8" ht="15.75" customHeight="1">
      <c r="A74" s="74" t="s">
        <v>154</v>
      </c>
      <c r="B74" s="76" t="s">
        <v>39</v>
      </c>
      <c r="C74" s="94">
        <f>E69</f>
        <v>419782.14</v>
      </c>
      <c r="D74" s="81" t="s">
        <v>57</v>
      </c>
      <c r="E74" s="70"/>
      <c r="G74" s="65"/>
      <c r="H74" s="65"/>
    </row>
    <row r="75" spans="1:8" ht="15.75" customHeight="1">
      <c r="A75" s="74" t="s">
        <v>155</v>
      </c>
      <c r="B75" s="76" t="s">
        <v>40</v>
      </c>
      <c r="C75" s="94">
        <f>IF(C73-C74&lt;=0,,C73-C74)</f>
        <v>0</v>
      </c>
      <c r="D75" s="81" t="s">
        <v>57</v>
      </c>
      <c r="E75" s="70"/>
      <c r="G75" s="65"/>
      <c r="H75" s="65"/>
    </row>
    <row r="76" spans="1:8" ht="15.75" customHeight="1">
      <c r="A76" s="74" t="s">
        <v>156</v>
      </c>
      <c r="B76" s="76" t="s">
        <v>41</v>
      </c>
      <c r="C76" s="94">
        <v>0</v>
      </c>
      <c r="D76" s="81" t="s">
        <v>57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 t="str">
        <f>IF(E77&gt;0,"Предоставляется",0)</f>
        <v>Предоставляется</v>
      </c>
      <c r="D77" s="97" t="s">
        <v>85</v>
      </c>
      <c r="E77" s="96">
        <v>713175.37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35</v>
      </c>
      <c r="C78" s="100">
        <v>522.04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36</v>
      </c>
      <c r="C79" s="87">
        <v>661175.18999999994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37</v>
      </c>
      <c r="C80" s="94">
        <f>IF(E77-C79&lt;0,0,E77-C79)</f>
        <v>52000.180000000051</v>
      </c>
      <c r="D80" s="81" t="s">
        <v>57</v>
      </c>
      <c r="E80" s="65"/>
      <c r="G80" s="65"/>
      <c r="H80" s="65"/>
    </row>
    <row r="81" spans="1:8" ht="15.75" customHeight="1">
      <c r="A81" s="74" t="s">
        <v>161</v>
      </c>
      <c r="B81" s="76" t="s">
        <v>38</v>
      </c>
      <c r="C81" s="94">
        <f>E77</f>
        <v>713175.37</v>
      </c>
      <c r="D81" s="81" t="s">
        <v>57</v>
      </c>
      <c r="E81" s="65"/>
      <c r="G81" s="65"/>
      <c r="H81" s="65"/>
    </row>
    <row r="82" spans="1:8" ht="15.75" customHeight="1">
      <c r="A82" s="74" t="s">
        <v>162</v>
      </c>
      <c r="B82" s="76" t="s">
        <v>39</v>
      </c>
      <c r="C82" s="94">
        <f>E77</f>
        <v>713175.37</v>
      </c>
      <c r="D82" s="81" t="s">
        <v>57</v>
      </c>
      <c r="E82" s="65"/>
      <c r="G82" s="65"/>
      <c r="H82" s="65"/>
    </row>
    <row r="83" spans="1:8" ht="15.75" customHeight="1">
      <c r="A83" s="74" t="s">
        <v>163</v>
      </c>
      <c r="B83" s="76" t="s">
        <v>40</v>
      </c>
      <c r="C83" s="94">
        <f>IF(C81-C82&lt;=0,,C81-C82)</f>
        <v>0</v>
      </c>
      <c r="D83" s="81" t="s">
        <v>57</v>
      </c>
      <c r="E83" s="65"/>
      <c r="G83" s="65"/>
      <c r="H83" s="65"/>
    </row>
    <row r="84" spans="1:8" ht="15.75" customHeight="1">
      <c r="A84" s="74" t="s">
        <v>164</v>
      </c>
      <c r="B84" s="76" t="s">
        <v>41</v>
      </c>
      <c r="C84" s="94">
        <v>0</v>
      </c>
      <c r="D84" s="81" t="s">
        <v>57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41" sqref="E4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42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43</v>
      </c>
      <c r="C2" s="107">
        <v>6</v>
      </c>
      <c r="D2" s="109" t="s">
        <v>65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44</v>
      </c>
      <c r="C3" s="107">
        <v>0</v>
      </c>
      <c r="D3" s="109" t="s">
        <v>65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176</v>
      </c>
      <c r="B4" s="60" t="s">
        <v>45</v>
      </c>
      <c r="C4" s="108">
        <v>200417.65</v>
      </c>
      <c r="D4" s="109" t="s">
        <v>65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2020-03-20T05:12:30Z</dcterms:modified>
</cp:coreProperties>
</file>