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3" i="1"/>
  <c r="A112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D110" i="1" l="1"/>
  <c r="A114" i="1"/>
  <c r="A118" i="1"/>
  <c r="F110" i="1"/>
  <c r="A115" i="1"/>
  <c r="A117" i="1"/>
  <c r="A119" i="1"/>
  <c r="A111" i="1"/>
  <c r="A122" i="1"/>
  <c r="A141" i="1"/>
  <c r="A124" i="1"/>
  <c r="F94" i="1"/>
  <c r="A97" i="1"/>
  <c r="A101" i="1"/>
  <c r="F134" i="1"/>
  <c r="A98" i="1"/>
  <c r="D118" i="1"/>
  <c r="A120" i="1"/>
  <c r="A94" i="1"/>
  <c r="A95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0" i="1"/>
  <c r="F167" i="1"/>
  <c r="F177" i="1"/>
  <c r="A163" i="1"/>
  <c r="A158" i="1"/>
  <c r="E155" i="1"/>
  <c r="F179" i="1" l="1"/>
  <c r="F186" i="1"/>
  <c r="H179" i="1"/>
  <c r="H177" i="1"/>
  <c r="H171" i="1"/>
  <c r="H165" i="1"/>
  <c r="H164" i="1"/>
  <c r="H167" i="1"/>
  <c r="F170" i="1"/>
  <c r="F171" i="1"/>
  <c r="H186" i="1"/>
  <c r="F165" i="1"/>
  <c r="H173" i="1"/>
  <c r="F173" i="1"/>
  <c r="F172" i="1"/>
  <c r="H168" i="1"/>
  <c r="H176" i="1"/>
  <c r="H178" i="1"/>
  <c r="H184" i="1"/>
  <c r="F181" i="1"/>
  <c r="H172" i="1"/>
  <c r="F178" i="1"/>
  <c r="F176" i="1"/>
  <c r="F175" i="1"/>
  <c r="F187" i="1"/>
  <c r="F168" i="1"/>
  <c r="H166" i="1"/>
  <c r="F184" i="1"/>
  <c r="F180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<sst xmlns="http://schemas.openxmlformats.org/spreadsheetml/2006/main" count="535" uniqueCount="190">
  <si>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</si>
  <si>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</si>
  <si>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</si>
  <si>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</si>
  <si>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</si>
  <si>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</si>
  <si>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</si>
  <si>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</si>
  <si>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</si>
  <si>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</si>
  <si>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</si>
  <si>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</si>
  <si>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</si>
  <si>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</si>
  <si>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</si>
  <si>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</si>
  <si>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</si>
  <si>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</si>
  <si>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</si>
  <si>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</si>
  <si>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</si>
  <si>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</si>
  <si>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</si>
  <si>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</si>
  <si>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</si>
  <si>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</si>
  <si>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</si>
  <si>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</si>
  <si>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</si>
  <si>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</si>
  <si>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</si>
  <si>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</si>
  <si>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</si>
  <si>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</si>
  <si>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</si>
  <si>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</si>
  <si>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</si>
  <si>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</si>
  <si>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</si>
  <si>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</si>
  <si>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</si>
  <si>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</si>
  <si>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</si>
  <si>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</si>
  <si>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</si>
  <si>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</si>
  <si>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</si>
  <si>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</si>
  <si>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</si>
  <si>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</si>
  <si>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</si>
  <si>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</si>
  <si>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</si>
  <si>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</si>
  <si>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</si>
  <si>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</si>
  <si>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</si>
  <si>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</si>
  <si>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</si>
  <si>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</si>
  <si>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</si>
  <si>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</si>
  <si>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</si>
  <si>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</si>
  <si>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</si>
  <si>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</si>
  <si>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</si>
  <si>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</si>
  <si>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</si>
  <si>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</si>
  <si>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</si>
  <si>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</si>
  <si>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</si>
  <si>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</si>
  <si>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</si>
  <si>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</si>
  <si>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</si>
  <si>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</si>
  <si>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</si>
  <si>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</si>
  <si>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</si>
  <si>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</si>
  <si>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</si>
  <si>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</si>
  <si>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</si>
  <si>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</si>
  <si>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</si>
  <si>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</si>
  <si>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</si>
  <si>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</si>
  <si>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</si>
  <si>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</si>
  <si>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</si>
  <si>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</si>
  <si>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</si>
  <si>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</si>
  <si>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</si>
  <si>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</si>
  <si>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</si>
  <si>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</si>
  <si>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</si>
  <si>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</si>
  <si>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</si>
  <si>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</si>
  <si>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</si>
  <si>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</si>
  <si>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</si>
  <si>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</si>
  <si>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</si>
  <si>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</si>
  <si>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</si>
  <si>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</si>
  <si>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</si>
  <si>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</si>
  <si>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</si>
  <si>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</si>
  <si>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</si>
  <si>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</si>
  <si>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</si>
  <si>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</si>
  <si>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</si>
  <si>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</si>
  <si>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</si>
  <si>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</si>
  <si>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</si>
  <si>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</si>
  <si>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</si>
  <si>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</si>
  <si>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</si>
  <si>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</si>
  <si>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</si>
  <si>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</si>
  <si>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</si>
  <si>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</si>
  <si>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</si>
  <si>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</si>
  <si>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</si>
  <si>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</si>
  <si>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</si>
  <si>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</si>
  <si>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</si>
  <si>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</si>
  <si>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</si>
  <si>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</si>
  <si>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</si>
  <si>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</si>
  <si>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</si>
  <si>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</si>
  <si>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</si>
  <si>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</si>
  <si>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</si>
  <si>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</si>
  <si>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</si>
  <si>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</si>
  <si>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</si>
  <si>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</si>
  <si>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</si>
  <si>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</si>
  <si>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</si>
  <si>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</si>
  <si>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</si>
  <si>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</si>
  <si>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</si>
  <si>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</si>
  <si>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</si>
  <si>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</si>
  <si>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</si>
  <si>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</si>
  <si>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</si>
  <si>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</si>
  <si>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</si>
  <si>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</si>
  <si>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</si>
  <si>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</si>
  <si>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</si>
  <si>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</si>
  <si>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</si>
  <si>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</si>
  <si>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</si>
  <si>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103</t>
  </si>
  <si>
    <t>Услуги промышленных альпинистов.</t>
  </si>
  <si>
    <t>ежемесячно</t>
  </si>
  <si>
    <t>разово</t>
  </si>
  <si>
    <t>АВР от 25.02.2019</t>
  </si>
  <si>
    <t>площадь дома</t>
  </si>
  <si>
    <t>Техническое обслуживание охранной сигнализации.</t>
  </si>
  <si>
    <t xml:space="preserve">  -  ремонт подъезда</t>
  </si>
  <si>
    <t>Отчет об исполнении договора управления многоквартирного дома 
Березовый, 103 в части текущего ремонта</t>
  </si>
  <si>
    <t>Работы по содержанию земельного участка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</si>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</sst>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0" fontId="18" fillId="0" borderId="0"/>
  </cellStyleXfs>
  <cellXfs count="16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 vertical="center"/>
    </xf>
    <xf numFmtId="4" fontId="2" fillId="0" borderId="0" xfId="5" applyNumberFormat="1" applyFill="1" applyBorder="1" applyAlignment="1"/>
    <xf numFmtId="4" fontId="2" fillId="0" borderId="0" xfId="5" applyNumberFormat="1" applyBorder="1" applyAlignment="1"/>
    <xf numFmtId="0" fontId="17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/>
    <xf numFmtId="0" fontId="2" fillId="0" borderId="0" xfId="5" applyFill="1" applyBorder="1" applyAlignment="1"/>
    <xf numFmtId="0" fontId="1" fillId="0" borderId="0" xfId="5" applyFont="1" applyFill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F150" sqref="F15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1" t="s">
        <v>179</v>
      </c>
      <c r="B2" s="151"/>
      <c r="C2" s="151"/>
      <c r="D2" s="151"/>
      <c r="E2" s="151"/>
      <c r="F2" s="151"/>
      <c r="G2" s="151"/>
      <c r="H2" s="151"/>
      <c r="I2" s="151"/>
      <c r="J2" s="151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189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45" t="s">
        <v>1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4"/>
      <c r="L8" s="152"/>
      <c r="M8" s="114"/>
      <c r="N8" s="114"/>
      <c r="O8" s="74" t="s">
        <v>85</v>
      </c>
      <c r="R8" s="16"/>
    </row>
    <row r="9" spans="1:18" ht="18.75" customHeight="1" outlineLevel="1">
      <c r="A9" s="145" t="s">
        <v>2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4"/>
      <c r="L9" s="152"/>
      <c r="M9" s="114"/>
      <c r="N9" s="114"/>
      <c r="O9" s="74" t="s">
        <v>86</v>
      </c>
    </row>
    <row r="10" spans="1:18" ht="18.75" customHeight="1" outlineLevel="1">
      <c r="A10" s="145" t="s">
        <v>3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99038.75</v>
      </c>
      <c r="K10" s="114"/>
      <c r="L10" s="152"/>
      <c r="M10" s="114"/>
      <c r="N10" s="114"/>
      <c r="O10" s="74" t="s">
        <v>87</v>
      </c>
    </row>
    <row r="11" spans="1:18" outlineLevel="1">
      <c r="A11" s="145" t="s">
        <v>4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236097.68</v>
      </c>
      <c r="K11" s="114"/>
      <c r="L11" s="152"/>
      <c r="M11" s="114"/>
      <c r="N11" s="114"/>
      <c r="O11" s="74" t="s">
        <v>88</v>
      </c>
    </row>
    <row r="12" spans="1:18" ht="18.75" customHeight="1" outlineLevel="1">
      <c r="A12" s="145" t="s">
        <v>5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161934.07999999999</v>
      </c>
      <c r="K12" s="114"/>
      <c r="L12" s="152"/>
      <c r="M12" s="114"/>
      <c r="N12" s="114"/>
      <c r="O12" s="74" t="s">
        <v>89</v>
      </c>
    </row>
    <row r="13" spans="1:18" ht="18.75" customHeight="1" outlineLevel="1">
      <c r="A13" s="145" t="s">
        <v>6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74163.600000000006</v>
      </c>
      <c r="K13" s="114"/>
      <c r="L13" s="152"/>
      <c r="M13" s="114"/>
      <c r="N13" s="114"/>
      <c r="O13" s="74" t="s">
        <v>90</v>
      </c>
    </row>
    <row r="14" spans="1:18" ht="18.75" customHeight="1" outlineLevel="1">
      <c r="A14" s="145" t="s">
        <v>7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0</v>
      </c>
      <c r="K14" s="114"/>
      <c r="L14" s="152"/>
      <c r="M14" s="114"/>
      <c r="N14" s="114"/>
      <c r="O14" s="74" t="s">
        <v>91</v>
      </c>
    </row>
    <row r="15" spans="1:18" ht="18.75" customHeight="1" outlineLevel="1">
      <c r="A15" s="145" t="s">
        <v>8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200388.88</v>
      </c>
      <c r="K15" s="114"/>
      <c r="L15" s="152"/>
      <c r="M15" s="114"/>
      <c r="N15" s="114"/>
      <c r="O15" s="74" t="s">
        <v>92</v>
      </c>
    </row>
    <row r="16" spans="1:18" ht="18.75" customHeight="1" outlineLevel="1">
      <c r="A16" s="145" t="s">
        <v>9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200388.88</v>
      </c>
      <c r="K16" s="114"/>
      <c r="L16" s="152"/>
      <c r="M16" s="114"/>
      <c r="N16" s="114"/>
      <c r="O16" s="74" t="s">
        <v>93</v>
      </c>
    </row>
    <row r="17" spans="1:23" ht="18.75" customHeight="1" outlineLevel="1">
      <c r="A17" s="145" t="s">
        <v>10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4"/>
      <c r="L17" s="152"/>
      <c r="M17" s="114"/>
      <c r="N17" s="114"/>
      <c r="O17" s="74" t="s">
        <v>94</v>
      </c>
    </row>
    <row r="18" spans="1:23" ht="18.75" customHeight="1" outlineLevel="1">
      <c r="A18" s="145" t="s">
        <v>11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4"/>
      <c r="L18" s="152"/>
      <c r="M18" s="114"/>
      <c r="N18" s="114"/>
      <c r="O18" s="74" t="s">
        <v>95</v>
      </c>
    </row>
    <row r="19" spans="1:23" ht="18.75" customHeight="1" outlineLevel="1">
      <c r="A19" s="145" t="s">
        <v>12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4"/>
      <c r="L19" s="152"/>
      <c r="M19" s="114"/>
      <c r="N19" s="114"/>
      <c r="O19" s="74" t="s">
        <v>96</v>
      </c>
    </row>
    <row r="20" spans="1:23" ht="18.75" customHeight="1" outlineLevel="1">
      <c r="A20" s="145" t="s">
        <v>13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4"/>
      <c r="L20" s="152"/>
      <c r="M20" s="114"/>
      <c r="N20" s="114"/>
      <c r="O20" s="74" t="s">
        <v>97</v>
      </c>
    </row>
    <row r="21" spans="1:23" ht="18.75" customHeight="1" outlineLevel="1">
      <c r="A21" s="145" t="s">
        <v>14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200388.88</v>
      </c>
      <c r="K21" s="114"/>
      <c r="L21" s="152"/>
      <c r="M21" s="114"/>
      <c r="N21" s="114"/>
      <c r="O21" s="74" t="s">
        <v>98</v>
      </c>
    </row>
    <row r="22" spans="1:23" ht="18.75" customHeight="1" outlineLevel="1">
      <c r="A22" s="145" t="s">
        <v>15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4"/>
      <c r="L22" s="152"/>
      <c r="M22" s="114"/>
      <c r="N22" s="114"/>
      <c r="O22" s="74" t="s">
        <v>99</v>
      </c>
    </row>
    <row r="23" spans="1:23" ht="18.75" customHeight="1" outlineLevel="1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4"/>
      <c r="L23" s="152"/>
      <c r="M23" s="114"/>
      <c r="N23" s="114"/>
      <c r="O23" s="74" t="s">
        <v>100</v>
      </c>
    </row>
    <row r="24" spans="1:23" ht="18.75" customHeight="1" outlineLevel="1">
      <c r="A24" s="145" t="s">
        <v>17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134747.54999999999</v>
      </c>
      <c r="K24" s="114"/>
      <c r="L24" s="152"/>
      <c r="M24" s="114"/>
      <c r="N24" s="114"/>
      <c r="O24" s="74" t="s">
        <v>101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55</v>
      </c>
      <c r="I27" s="144" t="s">
        <v>20</v>
      </c>
      <c r="J27" s="144"/>
      <c r="K27" s="114"/>
      <c r="L27" s="153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22861.439999999999</v>
      </c>
      <c r="G28" s="141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4"/>
      <c r="L28" s="153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6"/>
      <c r="C29" s="136"/>
      <c r="D29" s="136"/>
      <c r="E29" s="136"/>
      <c r="F29" s="141">
        <f>VLOOKUP(A29,ПТО!$A$39:$D$53,2,FALSE)</f>
        <v>54295.92</v>
      </c>
      <c r="G29" s="141"/>
      <c r="H29" s="44" t="str">
        <f>VLOOKUP(A29,ПТО!$A$39:$D$53,3,FALSE)</f>
        <v>Ежемесячно</v>
      </c>
      <c r="I29" s="137">
        <f>VLOOKUP(A29,ПТО!$A$39:$D$53,4,FALSE)</f>
        <v>12</v>
      </c>
      <c r="J29" s="137"/>
      <c r="K29" s="114"/>
      <c r="L29" s="153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6" t="str">
        <f>ПТО!A41</f>
        <v>Работы по содержанию земельного участка</v>
      </c>
      <c r="B30" s="136"/>
      <c r="C30" s="136"/>
      <c r="D30" s="136"/>
      <c r="E30" s="136"/>
      <c r="F30" s="141">
        <f>VLOOKUP(A30,ПТО!$A$39:$D$53,2,FALSE)</f>
        <v>30073.68</v>
      </c>
      <c r="G30" s="141"/>
      <c r="H30" s="44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4"/>
      <c r="L30" s="153"/>
      <c r="M30" s="114"/>
      <c r="N30" s="114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16329.6</v>
      </c>
      <c r="G31" s="141"/>
      <c r="H31" s="44" t="str">
        <f>VLOOKUP(A31,ПТО!$A$39:$D$53,3,FALSE)</f>
        <v>Ежемесячно</v>
      </c>
      <c r="I31" s="137">
        <f>VLOOKUP(A31,ПТО!$A$39:$D$53,4,FALSE)</f>
        <v>12</v>
      </c>
      <c r="J31" s="137"/>
      <c r="K31" s="114"/>
      <c r="L31" s="153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4" t="e">
        <f>VLOOKUP(A32,ПТО!$A$39:$D$53,3,FALSE)</f>
        <v>#N/A</v>
      </c>
      <c r="I32" s="137" t="e">
        <f>VLOOKUP(A32,ПТО!$A$39:$D$53,4,FALSE)</f>
        <v>#N/A</v>
      </c>
      <c r="J32" s="137"/>
      <c r="K32" s="114"/>
      <c r="L32" s="153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6804</v>
      </c>
      <c r="G33" s="141"/>
      <c r="H33" s="44" t="str">
        <f>VLOOKUP(A33,ПТО!$A$39:$D$53,3,FALSE)</f>
        <v>Круглосуточно</v>
      </c>
      <c r="I33" s="137">
        <f>VLOOKUP(A33,ПТО!$A$39:$D$53,4,FALSE)</f>
        <v>12</v>
      </c>
      <c r="J33" s="137"/>
      <c r="K33" s="114"/>
      <c r="L33" s="153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29665.439999999999</v>
      </c>
      <c r="G34" s="141"/>
      <c r="H34" s="44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4"/>
      <c r="L34" s="153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41" t="e">
        <f>VLOOKUP(A35,ПТО!$A$39:$D$53,2,FALSE)</f>
        <v>#N/A</v>
      </c>
      <c r="G35" s="141"/>
      <c r="H35" s="44" t="e">
        <f>VLOOKUP(A35,ПТО!$A$39:$D$53,3,FALSE)</f>
        <v>#N/A</v>
      </c>
      <c r="I35" s="137" t="e">
        <f>VLOOKUP(A35,ПТО!$A$39:$D$53,4,FALSE)</f>
        <v>#N/A</v>
      </c>
      <c r="J35" s="137"/>
      <c r="K35" s="114"/>
      <c r="L35" s="153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4" t="e">
        <f>VLOOKUP(A36,ПТО!$A$39:$D$53,3,FALSE)</f>
        <v>#N/A</v>
      </c>
      <c r="I36" s="137" t="e">
        <f>VLOOKUP(A36,ПТО!$A$39:$D$53,4,FALSE)</f>
        <v>#N/A</v>
      </c>
      <c r="J36" s="137"/>
      <c r="K36" s="114"/>
      <c r="L36" s="153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4" t="e">
        <f>VLOOKUP(A37,ПТО!$A$39:$D$53,3,FALSE)</f>
        <v>#N/A</v>
      </c>
      <c r="I37" s="137" t="e">
        <f>VLOOKUP(A37,ПТО!$A$39:$D$53,4,FALSE)</f>
        <v>#N/A</v>
      </c>
      <c r="J37" s="137"/>
      <c r="K37" s="114"/>
      <c r="L37" s="153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4" t="e">
        <f>VLOOKUP(A38,ПТО!$A$39:$D$53,3,FALSE)</f>
        <v>#N/A</v>
      </c>
      <c r="I38" s="137" t="e">
        <f>VLOOKUP(A38,ПТО!$A$39:$D$53,4,FALSE)</f>
        <v>#N/A</v>
      </c>
      <c r="J38" s="137"/>
      <c r="K38" s="114"/>
      <c r="L38" s="153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4" t="e">
        <f>VLOOKUP(A39,ПТО!$A$39:$D$53,3,FALSE)</f>
        <v>#N/A</v>
      </c>
      <c r="I39" s="137" t="e">
        <f>VLOOKUP(A39,ПТО!$A$39:$D$53,4,FALSE)</f>
        <v>#N/A</v>
      </c>
      <c r="J39" s="137"/>
      <c r="K39" s="114"/>
      <c r="L39" s="153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4" t="e">
        <f>VLOOKUP(A40,ПТО!$A$39:$D$53,3,FALSE)</f>
        <v>#N/A</v>
      </c>
      <c r="I40" s="137" t="e">
        <f>VLOOKUP(A40,ПТО!$A$39:$D$53,4,FALSE)</f>
        <v>#N/A</v>
      </c>
      <c r="J40" s="137"/>
      <c r="K40" s="114"/>
      <c r="L40" s="153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4" t="e">
        <f>VLOOKUP(A41,ПТО!$A$39:$D$53,3,FALSE)</f>
        <v>#N/A</v>
      </c>
      <c r="I41" s="137" t="e">
        <f>VLOOKUP(A41,ПТО!$A$39:$D$53,4,FALSE)</f>
        <v>#N/A</v>
      </c>
      <c r="J41" s="137"/>
      <c r="K41" s="114"/>
      <c r="L41" s="153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4" t="e">
        <f>VLOOKUP(A42,ПТО!$A$39:$D$53,3,FALSE)</f>
        <v>#N/A</v>
      </c>
      <c r="I42" s="137" t="e">
        <f>VLOOKUP(A42,ПТО!$A$39:$D$53,4,FALSE)</f>
        <v>#N/A</v>
      </c>
      <c r="J42" s="137"/>
      <c r="K42" s="114"/>
      <c r="L42" s="153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41">
        <f>VLOOKUP(A43,ПТО!$A$2:$D$31,4,FALSE)</f>
        <v>5400</v>
      </c>
      <c r="G43" s="141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4"/>
      <c r="L43" s="153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6" t="str">
        <f>ПТО!A3</f>
        <v>Услуги промышленных альпинистов.</v>
      </c>
      <c r="B44" s="136"/>
      <c r="C44" s="136"/>
      <c r="D44" s="136"/>
      <c r="E44" s="136"/>
      <c r="F44" s="141">
        <f>VLOOKUP(A44,ПТО!$A$2:$D$31,4,FALSE)</f>
        <v>4000</v>
      </c>
      <c r="G44" s="141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4"/>
      <c r="L44" s="153"/>
      <c r="M44" s="121"/>
      <c r="N44" s="114"/>
      <c r="O44" s="23" t="str">
        <f t="shared" si="1"/>
        <v>Услуги промышленных альпинистов.</v>
      </c>
      <c r="R44" s="22" t="s">
        <v>74</v>
      </c>
    </row>
    <row r="45" spans="1:18" ht="51" hidden="1" customHeight="1" outlineLevel="1">
      <c r="A45" s="136">
        <f>ПТО!A4</f>
        <v>0</v>
      </c>
      <c r="B45" s="136"/>
      <c r="C45" s="136"/>
      <c r="D45" s="136"/>
      <c r="E45" s="136"/>
      <c r="F45" s="141" t="e">
        <f>VLOOKUP(A45,ПТО!$A$2:$D$31,4,FALSE)</f>
        <v>#N/A</v>
      </c>
      <c r="G45" s="141"/>
      <c r="H45" s="25" t="e">
        <f>VLOOKUP(A45,ПТО!$A$2:$D$31,2,FALSE)</f>
        <v>#N/A</v>
      </c>
      <c r="I45" s="137" t="e">
        <f>VLOOKUP(A45,ПТО!$A$2:$D$31,3,FALSE)</f>
        <v>#N/A</v>
      </c>
      <c r="J45" s="137"/>
      <c r="K45" s="114"/>
      <c r="L45" s="153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6">
        <f>ПТО!A5</f>
        <v>0</v>
      </c>
      <c r="B46" s="136"/>
      <c r="C46" s="136"/>
      <c r="D46" s="136"/>
      <c r="E46" s="136"/>
      <c r="F46" s="141" t="e">
        <f>VLOOKUP(A46,ПТО!$A$2:$D$31,4,FALSE)</f>
        <v>#N/A</v>
      </c>
      <c r="G46" s="141"/>
      <c r="H46" s="25" t="e">
        <f>VLOOKUP(A46,ПТО!$A$2:$D$31,2,FALSE)</f>
        <v>#N/A</v>
      </c>
      <c r="I46" s="137" t="e">
        <f>VLOOKUP(A46,ПТО!$A$2:$D$31,3,FALSE)</f>
        <v>#N/A</v>
      </c>
      <c r="J46" s="137"/>
      <c r="K46" s="114"/>
      <c r="L46" s="153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6">
        <f>ПТО!A6</f>
        <v>0</v>
      </c>
      <c r="B47" s="136"/>
      <c r="C47" s="136"/>
      <c r="D47" s="136"/>
      <c r="E47" s="136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4"/>
      <c r="L47" s="153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4"/>
      <c r="L48" s="153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4"/>
      <c r="L49" s="153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4"/>
      <c r="L50" s="153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4"/>
      <c r="L51" s="153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4"/>
      <c r="L52" s="153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4"/>
      <c r="L53" s="153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4"/>
      <c r="L54" s="153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4"/>
      <c r="L55" s="153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4"/>
      <c r="L56" s="153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4"/>
      <c r="L57" s="153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4"/>
      <c r="L58" s="153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4"/>
      <c r="L59" s="153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4"/>
      <c r="L60" s="153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4"/>
      <c r="L61" s="153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4"/>
      <c r="L62" s="153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4"/>
      <c r="L63" s="153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4"/>
      <c r="L64" s="153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4"/>
      <c r="L65" s="153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4"/>
      <c r="L66" s="153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4"/>
      <c r="L67" s="153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4"/>
      <c r="L68" s="153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4"/>
      <c r="L69" s="153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4"/>
      <c r="L70" s="153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21"/>
      <c r="L71" s="153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4"/>
      <c r="L72" s="153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177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4" t="s">
        <v>25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4"/>
      <c r="L75" s="156"/>
      <c r="M75" s="114"/>
      <c r="N75" s="114"/>
      <c r="O75" s="74" t="s">
        <v>102</v>
      </c>
    </row>
    <row r="76" spans="1:16384" ht="18.75" customHeight="1" outlineLevel="1">
      <c r="A76" s="154" t="s">
        <v>26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4"/>
      <c r="L76" s="156"/>
      <c r="M76" s="114"/>
      <c r="N76" s="114"/>
      <c r="O76" s="74" t="s">
        <v>103</v>
      </c>
    </row>
    <row r="77" spans="1:16384" ht="21.75" customHeight="1" outlineLevel="1">
      <c r="A77" s="154" t="s">
        <v>27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4"/>
      <c r="L77" s="156"/>
      <c r="M77" s="114"/>
      <c r="N77" s="114"/>
      <c r="O77" s="74" t="s">
        <v>104</v>
      </c>
    </row>
    <row r="78" spans="1:16384" ht="18.75" customHeight="1" outlineLevel="1">
      <c r="A78" s="154" t="s">
        <v>28</v>
      </c>
      <c r="B78" s="154"/>
      <c r="C78" s="154"/>
      <c r="D78" s="154"/>
      <c r="E78" s="154"/>
      <c r="F78" s="154"/>
      <c r="G78" s="154"/>
      <c r="H78" s="154"/>
      <c r="I78" s="154"/>
      <c r="J78" s="101">
        <f>VLOOKUP(O78,АО,3,FALSE)</f>
        <v>0</v>
      </c>
      <c r="K78" s="114"/>
      <c r="L78" s="156"/>
      <c r="M78" s="114"/>
      <c r="N78" s="114"/>
      <c r="O78" s="74" t="s">
        <v>105</v>
      </c>
    </row>
    <row r="79" spans="1:16384">
      <c r="A79" s="120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34" t="s">
        <v>1</v>
      </c>
      <c r="B81" s="134"/>
      <c r="C81" s="134"/>
      <c r="D81" s="134"/>
      <c r="E81" s="134"/>
      <c r="F81" s="134"/>
      <c r="G81" s="134"/>
      <c r="H81" s="134"/>
      <c r="I81" s="134"/>
      <c r="J81" s="101">
        <f t="shared" ref="J81:J90" si="2">VLOOKUP(O81,АО,3,FALSE)</f>
        <v>0</v>
      </c>
      <c r="K81" s="114"/>
      <c r="L81" s="142"/>
      <c r="M81" s="114"/>
      <c r="N81" s="114"/>
      <c r="O81" s="74" t="s">
        <v>106</v>
      </c>
    </row>
    <row r="82" spans="1:15" outlineLevel="1">
      <c r="A82" s="134" t="s">
        <v>2</v>
      </c>
      <c r="B82" s="134"/>
      <c r="C82" s="134"/>
      <c r="D82" s="134"/>
      <c r="E82" s="134"/>
      <c r="F82" s="134"/>
      <c r="G82" s="134"/>
      <c r="H82" s="134"/>
      <c r="I82" s="134"/>
      <c r="J82" s="101">
        <f t="shared" si="2"/>
        <v>0</v>
      </c>
      <c r="K82" s="114"/>
      <c r="L82" s="142"/>
      <c r="M82" s="114"/>
      <c r="N82" s="114"/>
      <c r="O82" s="74" t="s">
        <v>107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101">
        <f t="shared" si="2"/>
        <v>49223.45</v>
      </c>
      <c r="K83" s="114"/>
      <c r="L83" s="142"/>
      <c r="M83" s="114"/>
      <c r="N83" s="114"/>
      <c r="O83" s="74" t="s">
        <v>108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101">
        <f t="shared" si="2"/>
        <v>0</v>
      </c>
      <c r="K84" s="114"/>
      <c r="L84" s="142"/>
      <c r="M84" s="114"/>
      <c r="N84" s="114"/>
      <c r="O84" s="74" t="s">
        <v>109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101">
        <f t="shared" si="2"/>
        <v>0</v>
      </c>
      <c r="K85" s="114"/>
      <c r="L85" s="142"/>
      <c r="M85" s="114"/>
      <c r="N85" s="114"/>
      <c r="O85" s="74" t="s">
        <v>110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101">
        <f t="shared" si="2"/>
        <v>90850.96</v>
      </c>
      <c r="K86" s="114"/>
      <c r="L86" s="142"/>
      <c r="M86" s="114"/>
      <c r="N86" s="114"/>
      <c r="O86" s="74" t="s">
        <v>111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4"/>
      <c r="L87" s="142"/>
      <c r="M87" s="114"/>
      <c r="N87" s="114"/>
      <c r="O87" s="74" t="s">
        <v>112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4"/>
      <c r="L88" s="142"/>
      <c r="M88" s="114"/>
      <c r="N88" s="114"/>
      <c r="O88" s="74" t="s">
        <v>113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4"/>
      <c r="L89" s="142"/>
      <c r="M89" s="114"/>
      <c r="N89" s="114"/>
      <c r="O89" s="74" t="s">
        <v>114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101">
        <f t="shared" si="2"/>
        <v>0</v>
      </c>
      <c r="K90" s="114"/>
      <c r="L90" s="142"/>
      <c r="M90" s="114"/>
      <c r="N90" s="114"/>
      <c r="O90" s="74" t="s">
        <v>115</v>
      </c>
    </row>
    <row r="91" spans="1:15">
      <c r="A91" s="109" t="s">
        <v>177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57" t="s">
        <v>46</v>
      </c>
      <c r="B93" s="157"/>
      <c r="C93" s="157"/>
      <c r="D93" s="158" t="s">
        <v>47</v>
      </c>
      <c r="E93" s="158"/>
      <c r="F93" s="10" t="s">
        <v>48</v>
      </c>
      <c r="G93" s="157" t="s">
        <v>49</v>
      </c>
      <c r="H93" s="157"/>
      <c r="I93" s="157"/>
      <c r="J93" s="157"/>
      <c r="K93" s="114"/>
      <c r="L93" s="114"/>
      <c r="M93" s="114"/>
      <c r="N93" s="114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83424.38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76186.649999999994</v>
      </c>
      <c r="L95" s="143"/>
      <c r="O95" s="1" t="s">
        <v>116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65593.36</v>
      </c>
      <c r="L96" s="143"/>
      <c r="O96" s="1" t="s">
        <v>117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17831.020000000004</v>
      </c>
      <c r="L97" s="143"/>
      <c r="O97" s="1" t="s">
        <v>118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83424.38</v>
      </c>
      <c r="L98" s="143"/>
      <c r="O98" s="1" t="s">
        <v>119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83424.38</v>
      </c>
      <c r="L99" s="143"/>
      <c r="O99" s="1" t="s">
        <v>120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121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122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30843.98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2215.0100000000002</v>
      </c>
      <c r="L103" s="143"/>
      <c r="O103" s="1" t="s">
        <v>125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26420.45</v>
      </c>
      <c r="L104" s="143"/>
      <c r="O104" s="1" t="s">
        <v>126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4423.5299999999988</v>
      </c>
      <c r="L105" s="143"/>
      <c r="O105" s="1" t="s">
        <v>127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30843.98</v>
      </c>
      <c r="L106" s="143"/>
      <c r="O106" s="1" t="s">
        <v>128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30843.98</v>
      </c>
      <c r="L107" s="143"/>
      <c r="O107" s="1" t="s">
        <v>129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130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131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53384.36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3578.04</v>
      </c>
      <c r="L111" s="143"/>
      <c r="O111" s="1" t="s">
        <v>133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45207.93</v>
      </c>
      <c r="L112" s="143"/>
      <c r="O112" s="1" t="s">
        <v>134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8176.43</v>
      </c>
      <c r="L113" s="143"/>
      <c r="O113" s="1" t="s">
        <v>135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53384.36</v>
      </c>
      <c r="L114" s="143"/>
      <c r="O114" s="1" t="s">
        <v>136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53384.36</v>
      </c>
      <c r="L115" s="143"/>
      <c r="O115" s="1" t="s">
        <v>137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138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139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47049.599999999999</v>
      </c>
      <c r="H118" s="139"/>
      <c r="I118" s="139"/>
      <c r="J118" s="139"/>
      <c r="L118" s="51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87.08</v>
      </c>
      <c r="L119" s="51"/>
      <c r="O119" s="1" t="s">
        <v>141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38965.54</v>
      </c>
      <c r="L120" s="51"/>
      <c r="O120" s="1" t="s">
        <v>142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8084.0599999999977</v>
      </c>
      <c r="L121" s="51"/>
      <c r="O121" s="1" t="s">
        <v>143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47049.599999999999</v>
      </c>
      <c r="L122" s="51"/>
      <c r="O122" s="1" t="s">
        <v>144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47049.599999999999</v>
      </c>
      <c r="L123" s="51"/>
      <c r="O123" s="1" t="s">
        <v>145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51"/>
      <c r="O124" s="1" t="s">
        <v>146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51"/>
      <c r="O125" s="1" t="s">
        <v>147</v>
      </c>
    </row>
    <row r="126" spans="1:15" ht="32.25" hidden="1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18980.95</v>
      </c>
      <c r="H126" s="139"/>
      <c r="I126" s="139"/>
      <c r="J126" s="139"/>
      <c r="L126" s="51"/>
    </row>
    <row r="127" spans="1:15" ht="32.25" hidden="1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1363.08</v>
      </c>
      <c r="L127" s="51"/>
      <c r="O127" s="1" t="s">
        <v>149</v>
      </c>
    </row>
    <row r="128" spans="1:15" ht="32.25" hidden="1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15868.48</v>
      </c>
      <c r="L128" s="51"/>
      <c r="O128" s="1" t="s">
        <v>150</v>
      </c>
    </row>
    <row r="129" spans="1:15" ht="32.25" hidden="1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3112.4700000000012</v>
      </c>
      <c r="L129" s="51"/>
      <c r="O129" s="1" t="s">
        <v>151</v>
      </c>
    </row>
    <row r="130" spans="1:15" ht="32.25" hidden="1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18980.95</v>
      </c>
      <c r="L130" s="51"/>
      <c r="O130" s="1" t="s">
        <v>152</v>
      </c>
    </row>
    <row r="131" spans="1:15" ht="32.25" hidden="1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18980.95</v>
      </c>
      <c r="L131" s="51"/>
      <c r="O131" s="1" t="s">
        <v>153</v>
      </c>
    </row>
    <row r="132" spans="1:15" ht="32.25" hidden="1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51"/>
      <c r="O132" s="1" t="s">
        <v>154</v>
      </c>
    </row>
    <row r="133" spans="1:15" ht="32.25" hidden="1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51"/>
      <c r="O133" s="1" t="s">
        <v>155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51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51"/>
      <c r="O135" s="1" t="s">
        <v>157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51"/>
      <c r="O136" s="1" t="s">
        <v>158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51"/>
      <c r="O137" s="1" t="s">
        <v>159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51"/>
      <c r="O138" s="1" t="s">
        <v>160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51"/>
      <c r="O139" s="1" t="s">
        <v>161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51"/>
      <c r="O140" s="1" t="s">
        <v>162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51"/>
      <c r="O141" s="1" t="s">
        <v>163</v>
      </c>
    </row>
    <row r="143" spans="1:15">
      <c r="A143" s="11" t="s">
        <v>42</v>
      </c>
    </row>
    <row r="144" spans="1:15" ht="18.75" customHeight="1" outlineLevel="1">
      <c r="A144" s="134" t="s">
        <v>43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3</v>
      </c>
      <c r="O144" t="s">
        <v>173</v>
      </c>
    </row>
    <row r="145" spans="1:15" ht="18.75" customHeight="1" outlineLevel="1">
      <c r="A145" s="134" t="s">
        <v>44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2</v>
      </c>
      <c r="L145" s="15"/>
      <c r="O145" t="s">
        <v>174</v>
      </c>
    </row>
    <row r="146" spans="1:15" ht="30" customHeight="1" outlineLevel="1">
      <c r="A146" s="134" t="s">
        <v>176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26391.21</v>
      </c>
      <c r="O146" t="s">
        <v>175</v>
      </c>
    </row>
    <row r="149" spans="1:15" ht="52.5" customHeight="1">
      <c r="A149" s="159" t="s">
        <v>187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1" t="s">
        <v>69</v>
      </c>
      <c r="B154" s="161"/>
      <c r="C154" s="161"/>
      <c r="D154" s="161"/>
      <c r="E154" s="27">
        <f>ПТО!G1</f>
        <v>-52439.01</v>
      </c>
    </row>
    <row r="155" spans="1:15" ht="34.5" customHeight="1">
      <c r="A155" s="160" t="s">
        <v>70</v>
      </c>
      <c r="B155" s="160"/>
      <c r="C155" s="160"/>
      <c r="D155" s="160"/>
      <c r="E155" s="28">
        <f>J13</f>
        <v>74163.600000000006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55</v>
      </c>
      <c r="I157" s="144" t="s">
        <v>20</v>
      </c>
      <c r="J157" s="144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5400</v>
      </c>
      <c r="G158" s="141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Услуги промышленных альпинистов.</v>
      </c>
      <c r="B159" s="136"/>
      <c r="C159" s="136"/>
      <c r="D159" s="136"/>
      <c r="E159" s="136"/>
      <c r="F159" s="141">
        <f t="shared" si="15"/>
        <v>4000</v>
      </c>
      <c r="G159" s="141"/>
      <c r="H159" s="24" t="str">
        <f t="shared" si="16"/>
        <v>разово</v>
      </c>
      <c r="I159" s="137">
        <f t="shared" si="17"/>
        <v>1</v>
      </c>
      <c r="J159" s="137"/>
      <c r="M159" s="22" t="s">
        <v>74</v>
      </c>
      <c r="N159" s="1" t="str">
        <v>Услуги промышленных альпинистов.</v>
      </c>
    </row>
    <row r="160" spans="1:15" ht="28.5" hidden="1" customHeight="1">
      <c r="A160" s="136">
        <f t="shared" si="14"/>
        <v>0</v>
      </c>
      <c r="B160" s="136"/>
      <c r="C160" s="136"/>
      <c r="D160" s="136"/>
      <c r="E160" s="136"/>
      <c r="F160" s="141">
        <f t="shared" si="15"/>
        <v>0</v>
      </c>
      <c r="G160" s="141"/>
      <c r="H160" s="24" t="e">
        <f t="shared" si="16"/>
        <v>#N/A</v>
      </c>
      <c r="I160" s="137" t="e">
        <f t="shared" si="17"/>
        <v>#N/A</v>
      </c>
      <c r="J160" s="137"/>
      <c r="M160" s="22" t="s">
        <v>74</v>
      </c>
      <c r="N160" s="1">
        <v>0</v>
      </c>
    </row>
    <row r="161" spans="1:14" ht="28.5" hidden="1" customHeight="1">
      <c r="A161" s="136">
        <f>IF(N161&gt;0,N161,0)</f>
        <v>0</v>
      </c>
      <c r="B161" s="136"/>
      <c r="C161" s="136"/>
      <c r="D161" s="136"/>
      <c r="E161" s="136"/>
      <c r="F161" s="141">
        <f t="shared" si="15"/>
        <v>0</v>
      </c>
      <c r="G161" s="141"/>
      <c r="H161" s="24" t="e">
        <f t="shared" si="16"/>
        <v>#N/A</v>
      </c>
      <c r="I161" s="137" t="e">
        <f t="shared" si="17"/>
        <v>#N/A</v>
      </c>
      <c r="J161" s="137"/>
      <c r="M161" s="22" t="s">
        <v>74</v>
      </c>
      <c r="N161" s="1">
        <v>0</v>
      </c>
    </row>
    <row r="162" spans="1:14" ht="28.5" hidden="1" customHeight="1">
      <c r="A162" s="136">
        <f t="shared" si="14"/>
        <v>0</v>
      </c>
      <c r="B162" s="136"/>
      <c r="C162" s="136"/>
      <c r="D162" s="136"/>
      <c r="E162" s="136"/>
      <c r="F162" s="141">
        <f t="shared" si="15"/>
        <v>0</v>
      </c>
      <c r="G162" s="141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74</v>
      </c>
      <c r="N162" s="1">
        <v>0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74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74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74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74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74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74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74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74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74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74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9" t="s">
        <v>177</v>
      </c>
    </row>
    <row r="189" spans="1:14" ht="29.25" customHeight="1">
      <c r="A189" s="109" t="s">
        <v>177</v>
      </c>
    </row>
    <row r="190" spans="1:14" ht="36.75" customHeight="1">
      <c r="A190" s="161" t="s">
        <v>71</v>
      </c>
      <c r="B190" s="161"/>
      <c r="C190" s="161"/>
      <c r="D190" s="161"/>
      <c r="E190" s="27">
        <f>SUM(F158:G187)</f>
        <v>9400</v>
      </c>
    </row>
    <row r="191" spans="1:14" ht="51.75" customHeight="1">
      <c r="A191" s="161" t="s">
        <v>72</v>
      </c>
      <c r="B191" s="161"/>
      <c r="C191" s="161"/>
      <c r="D191" s="161"/>
      <c r="E191" s="27">
        <f>E190+E154-E155</f>
        <v>-117202.61000000002</v>
      </c>
    </row>
    <row r="192" spans="1:14">
      <c r="A192" s="109" t="s">
        <v>177</v>
      </c>
    </row>
    <row r="193" spans="1:10" ht="62.25" customHeight="1">
      <c r="A193" s="135" t="s">
        <v>75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3" t="str">
        <f>ПТО!F12</f>
        <v xml:space="preserve">  -  поверка (замена) манометров и термометров</v>
      </c>
      <c r="B194" s="133"/>
      <c r="C194" s="133"/>
      <c r="D194" s="133"/>
      <c r="E194" s="133"/>
      <c r="F194" s="133"/>
      <c r="G194" s="133"/>
      <c r="H194" s="53">
        <f>ПТО!G12</f>
        <v>1200</v>
      </c>
      <c r="I194" s="54" t="s">
        <v>77</v>
      </c>
    </row>
    <row r="195" spans="1:10" ht="18.75" customHeight="1">
      <c r="A195" s="133" t="str">
        <f>ПТО!F13</f>
        <v xml:space="preserve">  -  техническое освидетельствование лифта</v>
      </c>
      <c r="B195" s="133"/>
      <c r="C195" s="133"/>
      <c r="D195" s="133"/>
      <c r="E195" s="133"/>
      <c r="F195" s="133"/>
      <c r="G195" s="133"/>
      <c r="H195" s="53">
        <f>ПТО!G13</f>
        <v>5400</v>
      </c>
      <c r="I195" s="54" t="s">
        <v>77</v>
      </c>
    </row>
    <row r="196" spans="1:10" ht="18.75" customHeight="1">
      <c r="A196" s="133" t="str">
        <f>ПТО!F14</f>
        <v xml:space="preserve">  -  ремонт подъезда</v>
      </c>
      <c r="B196" s="133"/>
      <c r="C196" s="133"/>
      <c r="D196" s="133"/>
      <c r="E196" s="133"/>
      <c r="F196" s="133"/>
      <c r="G196" s="133"/>
      <c r="H196" s="53">
        <f>ПТО!G14</f>
        <v>170000</v>
      </c>
      <c r="I196" s="54" t="s">
        <v>77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3">
        <f>ПТО!G15</f>
        <v>0</v>
      </c>
      <c r="I197" s="54" t="s">
        <v>77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3">
        <f>ПТО!G16</f>
        <v>0</v>
      </c>
      <c r="I198" s="56" t="s">
        <v>77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3">
        <f>ПТО!G17</f>
        <v>0</v>
      </c>
      <c r="I199" s="54" t="s">
        <v>77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3">
        <f>ПТО!G18</f>
        <v>0</v>
      </c>
      <c r="I200" s="54" t="s">
        <v>77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3">
        <f>ПТО!G19</f>
        <v>0</v>
      </c>
      <c r="I201" s="54" t="s">
        <v>77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3">
        <f>ПТО!G20</f>
        <v>0</v>
      </c>
      <c r="I202" s="54" t="s">
        <v>77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3">
        <f>ПТО!G21</f>
        <v>0</v>
      </c>
      <c r="I203" s="54" t="s">
        <v>77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3">
        <f>ПТО!G22</f>
        <v>0</v>
      </c>
      <c r="I204" s="54" t="s">
        <v>77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3">
        <f>ПТО!G23</f>
        <v>0</v>
      </c>
      <c r="I205" s="54" t="s">
        <v>77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3">
        <f>ПТО!G24</f>
        <v>0</v>
      </c>
      <c r="I206" s="54" t="s">
        <v>77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3">
        <f>ПТО!G25</f>
        <v>0</v>
      </c>
      <c r="I207" s="54" t="s">
        <v>77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3">
        <f>ПТО!G26</f>
        <v>0</v>
      </c>
      <c r="I208" s="54" t="s">
        <v>77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3">
        <f>ПТО!G27</f>
        <v>0</v>
      </c>
      <c r="I209" s="54" t="s">
        <v>77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3">
        <f>ПТО!G28</f>
        <v>0</v>
      </c>
      <c r="I210" s="54" t="s">
        <v>77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3">
        <f>ПТО!G29</f>
        <v>0</v>
      </c>
      <c r="I211" s="54" t="s">
        <v>77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3">
        <f>ПТО!G30</f>
        <v>0</v>
      </c>
      <c r="I212" s="54" t="s">
        <v>77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3">
        <f>ПТО!G31</f>
        <v>0</v>
      </c>
      <c r="I213" s="54" t="s">
        <v>77</v>
      </c>
    </row>
    <row r="214" spans="1:9">
      <c r="A214" s="57" t="s">
        <v>79</v>
      </c>
      <c r="B214" s="58"/>
      <c r="C214" s="58"/>
      <c r="D214" s="58"/>
      <c r="E214" s="58"/>
      <c r="F214" s="58"/>
      <c r="G214" s="58"/>
      <c r="H214" s="59">
        <f>SUM(H194:H213)</f>
        <v>176600</v>
      </c>
      <c r="I214" s="60" t="s">
        <v>80</v>
      </c>
    </row>
  </sheetData>
  <sheetProtection algorithmName="SHA-512" hashValue="JU9AY19iyj7cv7ZcdD+/jiyONpgJkGMemmow3TaOL7ZpI7EcZISyXGeThzmdkj5O/nJhQIQcGTLmZa1LGEP5kQ==" saltValue="R/1iXDSzx8XmbFAy5Z28Y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B41" sqref="B41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f>-52439.01</f>
        <v>-52439.01</v>
      </c>
    </row>
    <row r="2" spans="1:12" ht="18.75" customHeight="1">
      <c r="A2" s="130" t="s">
        <v>185</v>
      </c>
      <c r="B2" s="127" t="s">
        <v>181</v>
      </c>
      <c r="C2" s="126">
        <v>12</v>
      </c>
      <c r="D2" s="125">
        <v>5400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9" t="s">
        <v>180</v>
      </c>
      <c r="B3" s="127" t="s">
        <v>182</v>
      </c>
      <c r="C3" s="123">
        <v>1</v>
      </c>
      <c r="D3" s="124">
        <v>4000</v>
      </c>
      <c r="E3" s="128" t="s">
        <v>183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78</v>
      </c>
      <c r="G13" s="118">
        <v>5400</v>
      </c>
      <c r="L13" s="35">
        <f t="shared" si="0"/>
        <v>0</v>
      </c>
    </row>
    <row r="14" spans="1:12" ht="15.75">
      <c r="A14" s="31"/>
      <c r="F14" s="131" t="s">
        <v>186</v>
      </c>
      <c r="G14" s="132">
        <v>170000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22861.439999999999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22861.439999999999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54295.92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54295.92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188</v>
      </c>
      <c r="B41" s="40">
        <v>30073.68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</v>
      </c>
      <c r="N41" s="43">
        <f t="shared" si="4"/>
        <v>30073.68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16329.6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16329.6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6804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6804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29665.439999999999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29665.439999999999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phowh2VF8xlUdNgmMivGBtYt1dx2c5xm3Nv5w3gLGQTuBExLhKCiqf+z4AWWSNFseHaS0Mg3MVdQS9WhSpM6hg==" saltValue="HG5gvuDuHQMAlZx7C+9Kv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41" sqref="B41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184</v>
      </c>
      <c r="F1" s="64">
        <v>1134</v>
      </c>
    </row>
    <row r="2" spans="1:10" ht="15.75" customHeight="1">
      <c r="A2" s="74" t="s">
        <v>85</v>
      </c>
      <c r="B2" s="76" t="s">
        <v>1</v>
      </c>
      <c r="C2" s="87">
        <v>0</v>
      </c>
      <c r="D2" s="85" t="s">
        <v>56</v>
      </c>
      <c r="E2" s="65"/>
      <c r="F2" s="65"/>
      <c r="G2" s="65"/>
      <c r="H2" s="65"/>
      <c r="I2" s="65"/>
      <c r="J2" s="65"/>
    </row>
    <row r="3" spans="1:10" ht="15.75" customHeight="1">
      <c r="A3" s="74" t="s">
        <v>86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87</v>
      </c>
      <c r="B4" s="76" t="s">
        <v>3</v>
      </c>
      <c r="C4" s="87">
        <v>99038.75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88</v>
      </c>
      <c r="B5" s="76" t="s">
        <v>4</v>
      </c>
      <c r="C5" s="83">
        <f>SUM(C6:C8)</f>
        <v>236097.68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89</v>
      </c>
      <c r="B6" s="76" t="s">
        <v>5</v>
      </c>
      <c r="C6" s="87">
        <v>161934.07999999999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90</v>
      </c>
      <c r="B7" s="76" t="s">
        <v>6</v>
      </c>
      <c r="C7" s="87">
        <f>F1*5.45*12</f>
        <v>74163.600000000006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91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92</v>
      </c>
      <c r="B9" s="76" t="s">
        <v>8</v>
      </c>
      <c r="C9" s="83">
        <f>SUM(C10:C14)</f>
        <v>200388.88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93</v>
      </c>
      <c r="B10" s="76" t="s">
        <v>9</v>
      </c>
      <c r="C10" s="87">
        <v>200388.88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94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95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96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97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98</v>
      </c>
      <c r="B15" s="76" t="s">
        <v>14</v>
      </c>
      <c r="C15" s="83">
        <f>C9</f>
        <v>200388.88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99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100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101</v>
      </c>
      <c r="B18" s="76" t="s">
        <v>17</v>
      </c>
      <c r="C18" s="83">
        <f>IF(C16&gt;0,0,IF(C4&gt;0,C4+C5-C9,C5-C2-C9))</f>
        <v>134747.54999999999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164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102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4"/>
      <c r="N20" s="66"/>
    </row>
    <row r="21" spans="1:15" ht="15.75" customHeight="1">
      <c r="A21" s="74" t="s">
        <v>103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4"/>
      <c r="N21" s="66"/>
    </row>
    <row r="22" spans="1:15" ht="15.75" customHeight="1">
      <c r="A22" s="74" t="s">
        <v>104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4"/>
      <c r="N22" s="66"/>
    </row>
    <row r="23" spans="1:15" ht="15.75" customHeight="1">
      <c r="A23" s="74" t="s">
        <v>105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4"/>
      <c r="N23" s="66"/>
    </row>
    <row r="24" spans="1:15" ht="18.75">
      <c r="A24" s="77" t="s">
        <v>165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106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3"/>
      <c r="N25" s="67"/>
    </row>
    <row r="26" spans="1:15" ht="18.75" customHeight="1">
      <c r="A26" s="74" t="s">
        <v>107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3"/>
      <c r="N26" s="67"/>
    </row>
    <row r="27" spans="1:15" ht="18.75" customHeight="1">
      <c r="A27" s="74" t="s">
        <v>108</v>
      </c>
      <c r="B27" s="79" t="s">
        <v>3</v>
      </c>
      <c r="C27" s="90">
        <v>49223.45</v>
      </c>
      <c r="D27" s="85" t="s">
        <v>58</v>
      </c>
      <c r="E27" s="68"/>
      <c r="F27" s="68"/>
      <c r="G27" s="68"/>
      <c r="H27" s="68"/>
      <c r="I27" s="68"/>
      <c r="J27" s="68"/>
      <c r="M27" s="163"/>
      <c r="N27" s="67"/>
    </row>
    <row r="28" spans="1:15" ht="18.75" customHeight="1">
      <c r="A28" s="74" t="s">
        <v>109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3"/>
      <c r="N28" s="67"/>
    </row>
    <row r="29" spans="1:15" ht="18.75" customHeight="1">
      <c r="A29" s="74" t="s">
        <v>110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3"/>
      <c r="N29" s="67"/>
    </row>
    <row r="30" spans="1:15" ht="18.75" customHeight="1">
      <c r="A30" s="74" t="s">
        <v>111</v>
      </c>
      <c r="B30" s="79" t="s">
        <v>17</v>
      </c>
      <c r="C30" s="90">
        <v>90850.96</v>
      </c>
      <c r="D30" s="85" t="s">
        <v>64</v>
      </c>
      <c r="E30" s="68"/>
      <c r="F30" s="68"/>
      <c r="G30" s="68"/>
      <c r="H30" s="68"/>
      <c r="I30" s="68"/>
      <c r="J30" s="68"/>
      <c r="M30" s="163"/>
      <c r="N30" s="67"/>
    </row>
    <row r="31" spans="1:15" ht="18.75" customHeight="1">
      <c r="A31" s="74" t="s">
        <v>112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3"/>
      <c r="N31" s="67"/>
    </row>
    <row r="32" spans="1:15" ht="18.75" customHeight="1">
      <c r="A32" s="74" t="s">
        <v>113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3"/>
      <c r="N32" s="67"/>
    </row>
    <row r="33" spans="1:15" ht="18.75" customHeight="1">
      <c r="A33" s="74" t="s">
        <v>114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3"/>
      <c r="N33" s="67"/>
    </row>
    <row r="34" spans="1:15" ht="18.75" customHeight="1">
      <c r="A34" s="74" t="s">
        <v>115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3"/>
      <c r="N34" s="67"/>
    </row>
    <row r="35" spans="1:15" ht="18.75">
      <c r="A35" s="77" t="s">
        <v>166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167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123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83424.38</v>
      </c>
      <c r="F37" s="98" t="s">
        <v>170</v>
      </c>
      <c r="G37" s="70"/>
      <c r="H37" s="70"/>
      <c r="I37" s="70"/>
      <c r="L37" s="67"/>
      <c r="M37" s="162"/>
      <c r="N37" s="67"/>
      <c r="O37" s="67"/>
    </row>
    <row r="38" spans="1:15" ht="18.75" customHeight="1">
      <c r="A38" s="74" t="s">
        <v>116</v>
      </c>
      <c r="B38" s="82" t="s">
        <v>35</v>
      </c>
      <c r="C38" s="94">
        <v>76186.649999999994</v>
      </c>
      <c r="D38" s="98" t="s">
        <v>168</v>
      </c>
      <c r="E38" s="72"/>
      <c r="G38" s="71"/>
      <c r="H38" s="71"/>
      <c r="L38" s="67"/>
      <c r="M38" s="162"/>
      <c r="N38" s="67"/>
      <c r="O38" s="67"/>
    </row>
    <row r="39" spans="1:15" ht="18.75" customHeight="1">
      <c r="A39" s="74" t="s">
        <v>117</v>
      </c>
      <c r="B39" s="82" t="s">
        <v>36</v>
      </c>
      <c r="C39" s="95">
        <v>65593.36</v>
      </c>
      <c r="D39" s="98" t="s">
        <v>169</v>
      </c>
      <c r="E39" s="72"/>
      <c r="G39" s="71"/>
      <c r="H39" s="71"/>
      <c r="L39" s="67"/>
      <c r="M39" s="162"/>
      <c r="N39" s="67"/>
      <c r="O39" s="67"/>
    </row>
    <row r="40" spans="1:15" ht="18.75" customHeight="1">
      <c r="A40" s="74" t="s">
        <v>118</v>
      </c>
      <c r="B40" s="82" t="s">
        <v>37</v>
      </c>
      <c r="C40" s="97">
        <f>IF(E37-C39&lt;0,0,E37-C39)</f>
        <v>17831.020000000004</v>
      </c>
      <c r="D40" s="84" t="s">
        <v>57</v>
      </c>
      <c r="E40" s="72"/>
      <c r="G40" s="71"/>
      <c r="H40" s="71"/>
      <c r="L40" s="67"/>
      <c r="M40" s="162"/>
      <c r="N40" s="67"/>
      <c r="O40" s="67"/>
    </row>
    <row r="41" spans="1:15" ht="18.75" customHeight="1">
      <c r="A41" s="74" t="s">
        <v>119</v>
      </c>
      <c r="B41" s="82" t="s">
        <v>38</v>
      </c>
      <c r="C41" s="97">
        <f>E37</f>
        <v>83424.38</v>
      </c>
      <c r="D41" s="84" t="s">
        <v>57</v>
      </c>
      <c r="E41" s="72"/>
      <c r="G41" s="71"/>
      <c r="H41" s="71"/>
      <c r="L41" s="67"/>
      <c r="M41" s="162"/>
      <c r="N41" s="67"/>
      <c r="O41" s="67"/>
    </row>
    <row r="42" spans="1:15" ht="18.75" customHeight="1">
      <c r="A42" s="74" t="s">
        <v>120</v>
      </c>
      <c r="B42" s="82" t="s">
        <v>39</v>
      </c>
      <c r="C42" s="97">
        <f>E37</f>
        <v>83424.38</v>
      </c>
      <c r="D42" s="84" t="s">
        <v>57</v>
      </c>
      <c r="E42" s="72"/>
      <c r="G42" s="71"/>
      <c r="H42" s="71"/>
      <c r="L42" s="67"/>
      <c r="M42" s="162"/>
      <c r="N42" s="67"/>
      <c r="O42" s="67"/>
    </row>
    <row r="43" spans="1:15" ht="18.75" customHeight="1">
      <c r="A43" s="74" t="s">
        <v>121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2"/>
      <c r="N43" s="67"/>
      <c r="O43" s="67"/>
    </row>
    <row r="44" spans="1:15" ht="30" customHeight="1">
      <c r="A44" s="74" t="s">
        <v>122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2"/>
      <c r="N44" s="67"/>
      <c r="O44" s="67"/>
    </row>
    <row r="45" spans="1:15" ht="18.75">
      <c r="A45" s="77" t="s">
        <v>124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30843.98</v>
      </c>
      <c r="F45" s="98" t="s">
        <v>170</v>
      </c>
      <c r="G45" s="70"/>
      <c r="H45" s="70"/>
      <c r="L45" s="67"/>
      <c r="M45" s="162"/>
      <c r="N45" s="67"/>
      <c r="O45" s="67"/>
    </row>
    <row r="46" spans="1:15" ht="18.75" customHeight="1">
      <c r="A46" s="77" t="s">
        <v>125</v>
      </c>
      <c r="B46" s="82" t="s">
        <v>35</v>
      </c>
      <c r="C46" s="94">
        <v>2215.0100000000002</v>
      </c>
      <c r="D46" s="98" t="s">
        <v>171</v>
      </c>
      <c r="E46" s="72"/>
      <c r="G46" s="71"/>
      <c r="H46" s="71"/>
      <c r="L46" s="67"/>
      <c r="M46" s="162"/>
      <c r="N46" s="67"/>
      <c r="O46" s="67"/>
    </row>
    <row r="47" spans="1:15" ht="18.75" customHeight="1">
      <c r="A47" s="77" t="s">
        <v>126</v>
      </c>
      <c r="B47" s="82" t="s">
        <v>36</v>
      </c>
      <c r="C47" s="95">
        <v>26420.45</v>
      </c>
      <c r="D47" s="98" t="s">
        <v>169</v>
      </c>
      <c r="E47" s="72"/>
      <c r="G47" s="71"/>
      <c r="H47" s="71"/>
      <c r="L47" s="67"/>
      <c r="M47" s="162"/>
      <c r="N47" s="67"/>
      <c r="O47" s="67"/>
    </row>
    <row r="48" spans="1:15" ht="18.75" customHeight="1">
      <c r="A48" s="77" t="s">
        <v>127</v>
      </c>
      <c r="B48" s="82" t="s">
        <v>37</v>
      </c>
      <c r="C48" s="97">
        <f>IF(E45-C47&lt;0,0,E45-C47)</f>
        <v>4423.5299999999988</v>
      </c>
      <c r="D48" s="84" t="s">
        <v>57</v>
      </c>
      <c r="E48" s="72"/>
      <c r="G48" s="71"/>
      <c r="H48" s="71"/>
      <c r="L48" s="67"/>
      <c r="M48" s="162"/>
      <c r="N48" s="67"/>
      <c r="O48" s="67"/>
    </row>
    <row r="49" spans="1:15" ht="18.75" customHeight="1">
      <c r="A49" s="77" t="s">
        <v>128</v>
      </c>
      <c r="B49" s="82" t="s">
        <v>38</v>
      </c>
      <c r="C49" s="97">
        <f>E45</f>
        <v>30843.98</v>
      </c>
      <c r="D49" s="84" t="s">
        <v>57</v>
      </c>
      <c r="E49" s="72"/>
      <c r="G49" s="71"/>
      <c r="H49" s="71"/>
      <c r="L49" s="67"/>
      <c r="M49" s="162"/>
      <c r="N49" s="67"/>
      <c r="O49" s="67"/>
    </row>
    <row r="50" spans="1:15" ht="18.75" customHeight="1">
      <c r="A50" s="77" t="s">
        <v>129</v>
      </c>
      <c r="B50" s="82" t="s">
        <v>39</v>
      </c>
      <c r="C50" s="97">
        <f>E45</f>
        <v>30843.98</v>
      </c>
      <c r="D50" s="84" t="s">
        <v>57</v>
      </c>
      <c r="E50" s="72"/>
      <c r="G50" s="71"/>
      <c r="H50" s="71"/>
      <c r="L50" s="67"/>
      <c r="M50" s="162"/>
      <c r="N50" s="67"/>
      <c r="O50" s="67"/>
    </row>
    <row r="51" spans="1:15" ht="18.75" customHeight="1">
      <c r="A51" s="77" t="s">
        <v>130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2"/>
      <c r="N51" s="67"/>
      <c r="O51" s="67"/>
    </row>
    <row r="52" spans="1:15" ht="29.25" customHeight="1">
      <c r="A52" s="77" t="s">
        <v>131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2"/>
      <c r="N52" s="67"/>
      <c r="O52" s="67"/>
    </row>
    <row r="53" spans="1:15" ht="18.75">
      <c r="A53" s="77" t="s">
        <v>132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53384.36</v>
      </c>
      <c r="F53" s="98" t="s">
        <v>170</v>
      </c>
      <c r="G53" s="70"/>
      <c r="H53" s="70"/>
      <c r="L53" s="67"/>
      <c r="M53" s="162"/>
      <c r="N53" s="67"/>
      <c r="O53" s="67"/>
    </row>
    <row r="54" spans="1:15" ht="18.75" customHeight="1">
      <c r="A54" s="77" t="s">
        <v>133</v>
      </c>
      <c r="B54" s="79" t="s">
        <v>35</v>
      </c>
      <c r="C54" s="103">
        <v>3578.04</v>
      </c>
      <c r="D54" s="98" t="s">
        <v>171</v>
      </c>
      <c r="E54" s="73"/>
      <c r="F54" s="93"/>
      <c r="G54" s="68"/>
      <c r="H54" s="68"/>
      <c r="L54" s="67"/>
      <c r="M54" s="162"/>
      <c r="N54" s="67"/>
      <c r="O54" s="67"/>
    </row>
    <row r="55" spans="1:15" ht="18.75" customHeight="1">
      <c r="A55" s="77" t="s">
        <v>134</v>
      </c>
      <c r="B55" s="79" t="s">
        <v>36</v>
      </c>
      <c r="C55" s="90">
        <v>45207.93</v>
      </c>
      <c r="D55" s="98" t="s">
        <v>169</v>
      </c>
      <c r="E55" s="73"/>
      <c r="G55" s="68"/>
      <c r="H55" s="68"/>
      <c r="L55" s="67"/>
      <c r="M55" s="162"/>
      <c r="N55" s="67"/>
      <c r="O55" s="67"/>
    </row>
    <row r="56" spans="1:15" ht="18.75" customHeight="1">
      <c r="A56" s="77" t="s">
        <v>135</v>
      </c>
      <c r="B56" s="79" t="s">
        <v>37</v>
      </c>
      <c r="C56" s="97">
        <f>IF(E53-C55&lt;0,0,E53-C55)</f>
        <v>8176.43</v>
      </c>
      <c r="D56" s="84" t="s">
        <v>57</v>
      </c>
      <c r="E56" s="73"/>
      <c r="G56" s="68"/>
      <c r="H56" s="68"/>
      <c r="L56" s="67"/>
      <c r="M56" s="162"/>
      <c r="N56" s="67"/>
      <c r="O56" s="67"/>
    </row>
    <row r="57" spans="1:15" ht="18.75" customHeight="1">
      <c r="A57" s="77" t="s">
        <v>136</v>
      </c>
      <c r="B57" s="79" t="s">
        <v>38</v>
      </c>
      <c r="C57" s="97">
        <f>E53</f>
        <v>53384.36</v>
      </c>
      <c r="D57" s="84" t="s">
        <v>57</v>
      </c>
      <c r="E57" s="73"/>
      <c r="G57" s="68"/>
      <c r="H57" s="68"/>
      <c r="L57" s="67"/>
      <c r="M57" s="162"/>
      <c r="N57" s="67"/>
      <c r="O57" s="67"/>
    </row>
    <row r="58" spans="1:15" ht="18.75" customHeight="1">
      <c r="A58" s="77" t="s">
        <v>137</v>
      </c>
      <c r="B58" s="79" t="s">
        <v>39</v>
      </c>
      <c r="C58" s="97">
        <f>E53</f>
        <v>53384.36</v>
      </c>
      <c r="D58" s="84" t="s">
        <v>57</v>
      </c>
      <c r="E58" s="73"/>
      <c r="G58" s="68"/>
      <c r="H58" s="68"/>
      <c r="L58" s="67"/>
      <c r="M58" s="162"/>
      <c r="N58" s="67"/>
      <c r="O58" s="67"/>
    </row>
    <row r="59" spans="1:15" ht="18.75" customHeight="1">
      <c r="A59" s="77" t="s">
        <v>138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2"/>
      <c r="N59" s="67"/>
      <c r="O59" s="67"/>
    </row>
    <row r="60" spans="1:15" ht="33.75" customHeight="1">
      <c r="A60" s="77" t="s">
        <v>139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2"/>
      <c r="N60" s="67"/>
      <c r="O60" s="67"/>
    </row>
    <row r="61" spans="1:15" ht="15.75">
      <c r="A61" s="77" t="s">
        <v>140</v>
      </c>
      <c r="B61" s="81" t="s">
        <v>81</v>
      </c>
      <c r="C61" s="100" t="str">
        <f>IF(E61&gt;0,"Предоставляется",0)</f>
        <v>Предоставляется</v>
      </c>
      <c r="D61" s="100" t="s">
        <v>53</v>
      </c>
      <c r="E61" s="99">
        <v>47049.599999999999</v>
      </c>
      <c r="F61" s="98" t="s">
        <v>170</v>
      </c>
      <c r="G61" s="70"/>
      <c r="H61" s="70"/>
    </row>
    <row r="62" spans="1:15" ht="15.75" customHeight="1">
      <c r="A62" s="77" t="s">
        <v>141</v>
      </c>
      <c r="B62" s="79" t="s">
        <v>35</v>
      </c>
      <c r="C62" s="103">
        <v>87.08</v>
      </c>
      <c r="D62" s="98" t="s">
        <v>171</v>
      </c>
      <c r="E62" s="73"/>
      <c r="G62" s="68"/>
      <c r="H62" s="68"/>
    </row>
    <row r="63" spans="1:15" ht="15.75" customHeight="1">
      <c r="A63" s="77" t="s">
        <v>142</v>
      </c>
      <c r="B63" s="79" t="s">
        <v>36</v>
      </c>
      <c r="C63" s="90">
        <v>38965.54</v>
      </c>
      <c r="D63" s="98" t="s">
        <v>169</v>
      </c>
      <c r="E63" s="73"/>
      <c r="G63" s="68"/>
      <c r="H63" s="68"/>
    </row>
    <row r="64" spans="1:15" ht="15.75" customHeight="1">
      <c r="A64" s="77" t="s">
        <v>143</v>
      </c>
      <c r="B64" s="79" t="s">
        <v>37</v>
      </c>
      <c r="C64" s="97">
        <f>IF(E61-C63&lt;0,0,E61-C63)</f>
        <v>8084.0599999999977</v>
      </c>
      <c r="D64" s="84" t="s">
        <v>57</v>
      </c>
      <c r="E64" s="73"/>
      <c r="G64" s="68"/>
      <c r="H64" s="68"/>
    </row>
    <row r="65" spans="1:8" ht="15.75" customHeight="1">
      <c r="A65" s="77" t="s">
        <v>144</v>
      </c>
      <c r="B65" s="79" t="s">
        <v>38</v>
      </c>
      <c r="C65" s="97">
        <f>E61</f>
        <v>47049.599999999999</v>
      </c>
      <c r="D65" s="84" t="s">
        <v>57</v>
      </c>
      <c r="E65" s="73"/>
      <c r="G65" s="68"/>
      <c r="H65" s="68"/>
    </row>
    <row r="66" spans="1:8" ht="15.75" customHeight="1">
      <c r="A66" s="77" t="s">
        <v>145</v>
      </c>
      <c r="B66" s="79" t="s">
        <v>39</v>
      </c>
      <c r="C66" s="97">
        <f>E61</f>
        <v>47049.599999999999</v>
      </c>
      <c r="D66" s="84" t="s">
        <v>57</v>
      </c>
      <c r="E66" s="73"/>
      <c r="G66" s="68"/>
      <c r="H66" s="68"/>
    </row>
    <row r="67" spans="1:8" ht="15.75" customHeight="1">
      <c r="A67" s="77" t="s">
        <v>146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147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148</v>
      </c>
      <c r="B69" s="81" t="s">
        <v>82</v>
      </c>
      <c r="C69" s="100" t="str">
        <f>IF(E69&gt;0,"Предоставляется",0)</f>
        <v>Предоставляется</v>
      </c>
      <c r="D69" s="100" t="s">
        <v>53</v>
      </c>
      <c r="E69" s="99">
        <v>18980.95</v>
      </c>
      <c r="F69" s="98" t="s">
        <v>170</v>
      </c>
      <c r="G69" s="70"/>
      <c r="H69" s="70"/>
    </row>
    <row r="70" spans="1:8" ht="15.75" customHeight="1">
      <c r="A70" s="77" t="s">
        <v>149</v>
      </c>
      <c r="B70" s="79" t="s">
        <v>35</v>
      </c>
      <c r="C70" s="103">
        <v>1363.08</v>
      </c>
      <c r="D70" s="98" t="s">
        <v>171</v>
      </c>
      <c r="E70" s="73"/>
      <c r="G70" s="68"/>
      <c r="H70" s="68"/>
    </row>
    <row r="71" spans="1:8" ht="15.75" customHeight="1">
      <c r="A71" s="77" t="s">
        <v>150</v>
      </c>
      <c r="B71" s="79" t="s">
        <v>36</v>
      </c>
      <c r="C71" s="90">
        <v>15868.48</v>
      </c>
      <c r="D71" s="98" t="s">
        <v>169</v>
      </c>
      <c r="E71" s="73"/>
      <c r="G71" s="68"/>
      <c r="H71" s="68"/>
    </row>
    <row r="72" spans="1:8" ht="15.75" customHeight="1">
      <c r="A72" s="77" t="s">
        <v>151</v>
      </c>
      <c r="B72" s="79" t="s">
        <v>37</v>
      </c>
      <c r="C72" s="97">
        <f>IF(E69-C71&lt;0,0,E69-C71)</f>
        <v>3112.4700000000012</v>
      </c>
      <c r="D72" s="84" t="s">
        <v>57</v>
      </c>
      <c r="E72" s="73"/>
      <c r="G72" s="68"/>
      <c r="H72" s="68"/>
    </row>
    <row r="73" spans="1:8" ht="15.75" customHeight="1">
      <c r="A73" s="77" t="s">
        <v>152</v>
      </c>
      <c r="B73" s="79" t="s">
        <v>38</v>
      </c>
      <c r="C73" s="97">
        <f>E69</f>
        <v>18980.95</v>
      </c>
      <c r="D73" s="84" t="s">
        <v>57</v>
      </c>
      <c r="E73" s="73"/>
      <c r="G73" s="68"/>
      <c r="H73" s="68"/>
    </row>
    <row r="74" spans="1:8" ht="15.75" customHeight="1">
      <c r="A74" s="77" t="s">
        <v>153</v>
      </c>
      <c r="B74" s="79" t="s">
        <v>39</v>
      </c>
      <c r="C74" s="97">
        <f>E69</f>
        <v>18980.95</v>
      </c>
      <c r="D74" s="84" t="s">
        <v>57</v>
      </c>
      <c r="E74" s="73"/>
      <c r="G74" s="68"/>
      <c r="H74" s="68"/>
    </row>
    <row r="75" spans="1:8" ht="15.75" customHeight="1">
      <c r="A75" s="77" t="s">
        <v>154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155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156</v>
      </c>
      <c r="B77" s="81" t="s">
        <v>83</v>
      </c>
      <c r="C77" s="100">
        <f>IF(E77&gt;0,"Предоставляется",0)</f>
        <v>0</v>
      </c>
      <c r="D77" s="100" t="s">
        <v>84</v>
      </c>
      <c r="E77" s="99">
        <v>0</v>
      </c>
      <c r="F77" s="98" t="s">
        <v>170</v>
      </c>
      <c r="G77" s="70"/>
      <c r="H77" s="70"/>
    </row>
    <row r="78" spans="1:8" ht="15.75" customHeight="1">
      <c r="A78" s="77" t="s">
        <v>157</v>
      </c>
      <c r="B78" s="79" t="s">
        <v>35</v>
      </c>
      <c r="C78" s="103">
        <v>0</v>
      </c>
      <c r="D78" s="98" t="s">
        <v>172</v>
      </c>
      <c r="E78" s="68"/>
      <c r="G78" s="68"/>
      <c r="H78" s="68"/>
    </row>
    <row r="79" spans="1:8" ht="15.75" customHeight="1">
      <c r="A79" s="77" t="s">
        <v>158</v>
      </c>
      <c r="B79" s="79" t="s">
        <v>36</v>
      </c>
      <c r="C79" s="90">
        <v>0</v>
      </c>
      <c r="D79" s="98" t="s">
        <v>169</v>
      </c>
      <c r="E79" s="68"/>
      <c r="G79" s="68"/>
      <c r="H79" s="68"/>
    </row>
    <row r="80" spans="1:8" ht="15.75" customHeight="1">
      <c r="A80" s="77" t="s">
        <v>159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160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161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162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163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1" sqref="B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173</v>
      </c>
      <c r="B2" s="63" t="s">
        <v>43</v>
      </c>
      <c r="C2" s="110">
        <v>3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174</v>
      </c>
      <c r="B3" s="63" t="s">
        <v>44</v>
      </c>
      <c r="C3" s="110">
        <v>2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175</v>
      </c>
      <c r="B4" s="63" t="s">
        <v>45</v>
      </c>
      <c r="C4" s="111">
        <v>26391.21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2020-03-20T01:44:44Z</dcterms:modified>
</cp:coreProperties>
</file>