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G110" i="1"/>
  <c r="F110" i="1"/>
  <c r="J109" i="1"/>
  <c r="J104" i="1"/>
  <c r="J103" i="1"/>
  <c r="A105" i="1"/>
  <c r="G102" i="1"/>
  <c r="J101" i="1"/>
  <c r="J96" i="1"/>
  <c r="J95" i="1"/>
  <c r="A101" i="1"/>
  <c r="A100" i="1"/>
  <c r="A97" i="1"/>
  <c r="A96" i="1"/>
  <c r="G94" i="1"/>
  <c r="D94" i="1"/>
  <c r="K94" i="1"/>
  <c r="A113" i="1" l="1"/>
  <c r="F94" i="1"/>
  <c r="A114" i="1"/>
  <c r="A109" i="1"/>
  <c r="A118" i="1"/>
  <c r="A117" i="1"/>
  <c r="A119" i="1"/>
  <c r="D118" i="1"/>
  <c r="A124" i="1"/>
  <c r="A111" i="1"/>
  <c r="F118" i="1"/>
  <c r="A121" i="1"/>
  <c r="A125" i="1"/>
  <c r="A120" i="1"/>
  <c r="A110" i="1"/>
  <c r="A115" i="1"/>
  <c r="F102" i="1"/>
  <c r="D110" i="1"/>
  <c r="A11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<sst xmlns="http://schemas.openxmlformats.org/spreadsheetml/2006/main" count="539" uniqueCount="193">
  <si>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</si>
  <si>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</si>
  <si>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</si>
  <si>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</si>
  <si>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</si>
  <si>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</si>
  <si>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</si>
  <si>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</si>
  <si>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</si>
  <si>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</si>
  <si>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</si>
  <si>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</si>
  <si>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</si>
  <si>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</si>
  <si>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</si>
  <si>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</si>
  <si>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</si>
  <si>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</si>
  <si>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</si>
  <si>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</si>
  <si>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</si>
  <si>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</si>
  <si>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</si>
  <si>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</si>
  <si>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</si>
  <si>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</si>
  <si>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</si>
  <si>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</si>
  <si>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</si>
  <si>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</si>
  <si>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</si>
  <si>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</si>
  <si>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</si>
  <si>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</si>
  <si>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</si>
  <si>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</si>
  <si>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</si>
  <si>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</si>
  <si>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</si>
  <si>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</si>
  <si>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</si>
  <si>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</si>
  <si>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</si>
  <si>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</si>
  <si>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</si>
  <si>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</si>
  <si>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</si>
  <si>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</si>
  <si>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</si>
  <si>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</si>
  <si>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</si>
  <si>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</si>
  <si>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</si>
  <si>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</si>
  <si>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</si>
  <si>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</si>
  <si>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</si>
  <si>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</si>
  <si>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</si>
  <si>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</si>
  <si>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</si>
  <si>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</si>
  <si>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</si>
  <si>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</si>
  <si>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</si>
  <si>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</si>
  <si>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</si>
  <si>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</si>
  <si>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</si>
  <si>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</si>
  <si>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</si>
  <si>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</si>
  <si>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</si>
  <si>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</si>
  <si>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</si>
  <si>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</si>
  <si>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</si>
  <si>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</si>
  <si>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</si>
  <si>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</si>
  <si>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</si>
  <si>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</si>
  <si>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</si>
  <si>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</si>
  <si>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</si>
  <si>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</si>
  <si>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</si>
  <si>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</si>
  <si>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</si>
  <si>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</si>
  <si>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</si>
  <si>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</si>
  <si>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</si>
  <si>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</si>
  <si>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</si>
  <si>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</si>
  <si>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</si>
  <si>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</si>
  <si>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</si>
  <si>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</si>
  <si>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</si>
  <si>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</si>
  <si>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</si>
  <si>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</si>
  <si>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</si>
  <si>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</si>
  <si>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</si>
  <si>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</si>
  <si>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</si>
  <si>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</si>
  <si>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</si>
  <si>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</si>
  <si>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</si>
  <si>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</si>
  <si>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</si>
  <si>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</si>
  <si>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</si>
  <si>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</si>
  <si>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</si>
  <si>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</si>
  <si>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</si>
  <si>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</si>
  <si>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</si>
  <si>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</si>
  <si>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</si>
  <si>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</si>
  <si>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</si>
  <si>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</si>
  <si>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</si>
  <si>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</si>
  <si>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</si>
  <si>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</si>
  <si>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</si>
  <si>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</si>
  <si>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</si>
  <si>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</si>
  <si>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</si>
  <si>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</si>
  <si>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</si>
  <si>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</si>
  <si>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</si>
  <si>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</si>
  <si>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</si>
  <si>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</si>
  <si>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</si>
  <si>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</si>
  <si>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</si>
  <si>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</si>
  <si>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</si>
  <si>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</si>
  <si>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</si>
  <si>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</si>
  <si>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</si>
  <si>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</si>
  <si>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</si>
  <si>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</si>
  <si>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</si>
  <si>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</si>
  <si>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</si>
  <si>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</si>
  <si>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</si>
  <si>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</si>
  <si>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</si>
  <si>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</si>
  <si>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</si>
  <si>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</si>
  <si>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</si>
  <si>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</si>
  <si>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</si>
  <si>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</si>
  <si>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</si>
  <si>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</si>
  <si>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</si>
  <si>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</si>
  <si>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</si>
  <si>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</si>
  <si>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</si>
  <si>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</si>
  <si>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</si>
  <si>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72</t>
  </si>
  <si>
    <t>Изготовление и монтаж ограждения газона.</t>
  </si>
  <si>
    <t>ежемесячно</t>
  </si>
  <si>
    <t>разово</t>
  </si>
  <si>
    <t>Аварийный ремонт теплообменника ГВС в ИТП.</t>
  </si>
  <si>
    <t>АВР от 18.08.2019</t>
  </si>
  <si>
    <t>площадь дома</t>
  </si>
  <si>
    <t xml:space="preserve"> с 01.08.2018 на осн. Протокола №1 от 31.07.2018, приказ №40 от 23.08.2018</t>
  </si>
  <si>
    <t>АВР от 20.10.2019, Решение и схема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</si>
  <si>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</si>
  <si>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</si>
  <si>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72 в части текущего ремонта</t>
  </si>
  <si>
    <t>Техническое обслуживание охранной сигнализации ИТП.</t>
  </si>
  <si>
    <t>Работы и услуги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</si>
</sst>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</cellStyleXfs>
  <cellXfs count="16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5" fillId="0" borderId="0" xfId="5" applyFill="1" applyBorder="1" applyAlignment="1">
      <alignment horizontal="center" vertical="center"/>
    </xf>
    <xf numFmtId="0" fontId="5" fillId="0" borderId="0" xfId="5" applyFill="1" applyBorder="1" applyAlignment="1"/>
    <xf numFmtId="4" fontId="5" fillId="0" borderId="0" xfId="5" applyNumberFormat="1" applyBorder="1" applyAlignment="1"/>
    <xf numFmtId="0" fontId="4" fillId="0" borderId="0" xfId="5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2" fontId="0" fillId="6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5" fillId="0" borderId="0" xfId="5" applyFont="1" applyFill="1" applyBorder="1" applyAlignment="1">
      <alignment horizontal="center"/>
    </xf>
    <xf numFmtId="4" fontId="5" fillId="0" borderId="0" xfId="5" applyNumberFormat="1" applyFont="1" applyFill="1" applyBorder="1" applyAlignment="1"/>
    <xf numFmtId="0" fontId="2" fillId="0" borderId="0" xfId="5" applyFont="1" applyFill="1" applyBorder="1"/>
    <xf numFmtId="0" fontId="1" fillId="0" borderId="0" xfId="5" applyFont="1" applyFill="1" applyBorder="1" applyAlignme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8" sqref="M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3" t="s">
        <v>179</v>
      </c>
      <c r="B2" s="153"/>
      <c r="C2" s="153"/>
      <c r="D2" s="153"/>
      <c r="E2" s="153"/>
      <c r="F2" s="153"/>
      <c r="G2" s="153"/>
      <c r="H2" s="153"/>
      <c r="I2" s="153"/>
      <c r="J2" s="153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1"/>
      <c r="L8" s="154"/>
      <c r="M8" s="111"/>
      <c r="N8" s="111"/>
      <c r="O8" s="71" t="s">
        <v>86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1"/>
      <c r="L9" s="154"/>
      <c r="M9" s="111"/>
      <c r="N9" s="111"/>
      <c r="O9" s="71" t="s">
        <v>87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38839.33</v>
      </c>
      <c r="K10" s="111"/>
      <c r="L10" s="154"/>
      <c r="M10" s="111"/>
      <c r="N10" s="111"/>
      <c r="O10" s="71" t="s">
        <v>88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272181.80000000005</v>
      </c>
      <c r="K11" s="111"/>
      <c r="L11" s="154"/>
      <c r="M11" s="111"/>
      <c r="N11" s="111"/>
      <c r="O11" s="71" t="s">
        <v>89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122235.75</v>
      </c>
      <c r="K12" s="111"/>
      <c r="L12" s="154"/>
      <c r="M12" s="111"/>
      <c r="N12" s="111"/>
      <c r="O12" s="71" t="s">
        <v>90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81531.360000000015</v>
      </c>
      <c r="K13" s="111"/>
      <c r="L13" s="154"/>
      <c r="M13" s="111"/>
      <c r="N13" s="111"/>
      <c r="O13" s="71" t="s">
        <v>91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68414.69</v>
      </c>
      <c r="K14" s="111"/>
      <c r="L14" s="154"/>
      <c r="M14" s="111"/>
      <c r="N14" s="111"/>
      <c r="O14" s="71" t="s">
        <v>92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259570.93</v>
      </c>
      <c r="K15" s="111"/>
      <c r="L15" s="154"/>
      <c r="M15" s="111"/>
      <c r="N15" s="111"/>
      <c r="O15" s="71" t="s">
        <v>93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259570.93</v>
      </c>
      <c r="K16" s="111"/>
      <c r="L16" s="154"/>
      <c r="M16" s="111"/>
      <c r="N16" s="111"/>
      <c r="O16" s="71" t="s">
        <v>94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1"/>
      <c r="L17" s="154"/>
      <c r="M17" s="111"/>
      <c r="N17" s="111"/>
      <c r="O17" s="71" t="s">
        <v>95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1"/>
      <c r="L18" s="154"/>
      <c r="M18" s="111"/>
      <c r="N18" s="111"/>
      <c r="O18" s="71" t="s">
        <v>96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1"/>
      <c r="L19" s="154"/>
      <c r="M19" s="111"/>
      <c r="N19" s="111"/>
      <c r="O19" s="71" t="s">
        <v>97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1"/>
      <c r="L20" s="154"/>
      <c r="M20" s="111"/>
      <c r="N20" s="111"/>
      <c r="O20" s="71" t="s">
        <v>98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259570.93</v>
      </c>
      <c r="K21" s="111"/>
      <c r="L21" s="154"/>
      <c r="M21" s="111"/>
      <c r="N21" s="111"/>
      <c r="O21" s="71" t="s">
        <v>99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1"/>
      <c r="L22" s="154"/>
      <c r="M22" s="111"/>
      <c r="N22" s="111"/>
      <c r="O22" s="71" t="s">
        <v>100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1"/>
      <c r="L23" s="154"/>
      <c r="M23" s="111"/>
      <c r="N23" s="111"/>
      <c r="O23" s="71" t="s">
        <v>101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51450.20000000007</v>
      </c>
      <c r="K24" s="111"/>
      <c r="L24" s="154"/>
      <c r="M24" s="111"/>
      <c r="N24" s="111"/>
      <c r="O24" s="71" t="s">
        <v>102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7" t="s">
        <v>19</v>
      </c>
      <c r="B27" s="137"/>
      <c r="C27" s="137"/>
      <c r="D27" s="137"/>
      <c r="E27" s="137"/>
      <c r="F27" s="137" t="s">
        <v>20</v>
      </c>
      <c r="G27" s="137"/>
      <c r="H27" s="5" t="s">
        <v>57</v>
      </c>
      <c r="I27" s="137" t="s">
        <v>21</v>
      </c>
      <c r="J27" s="137"/>
      <c r="K27" s="111"/>
      <c r="L27" s="155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38319.72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1"/>
      <c r="L28" s="155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31">
        <f>ПТО!A40</f>
        <v>0</v>
      </c>
      <c r="B29" s="131"/>
      <c r="C29" s="131"/>
      <c r="D29" s="131"/>
      <c r="E29" s="131"/>
      <c r="F29" s="132" t="e">
        <f>VLOOKUP(A29,ПТО!$A$39:$D$53,2,FALSE)</f>
        <v>#N/A</v>
      </c>
      <c r="G29" s="132"/>
      <c r="H29" s="42" t="e">
        <f>VLOOKUP(A29,ПТО!$A$39:$D$53,3,FALSE)</f>
        <v>#N/A</v>
      </c>
      <c r="I29" s="133" t="e">
        <f>VLOOKUP(A29,ПТО!$A$39:$D$53,4,FALSE)</f>
        <v>#N/A</v>
      </c>
      <c r="J29" s="133"/>
      <c r="K29" s="111"/>
      <c r="L29" s="155"/>
      <c r="M29" s="111"/>
      <c r="N29" s="111"/>
      <c r="O29" s="23">
        <f t="shared" si="1"/>
        <v>0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2">
        <f>VLOOKUP(A30,ПТО!$A$39:$D$53,2,FALSE)</f>
        <v>28671.84</v>
      </c>
      <c r="G30" s="132"/>
      <c r="H30" s="42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1"/>
      <c r="L30" s="155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16034.52</v>
      </c>
      <c r="G31" s="132"/>
      <c r="H31" s="42" t="str">
        <f>VLOOKUP(A31,ПТО!$A$39:$D$53,3,FALSE)</f>
        <v>Ежемесячно</v>
      </c>
      <c r="I31" s="133">
        <f>VLOOKUP(A31,ПТО!$A$39:$D$53,4,FALSE)</f>
        <v>12</v>
      </c>
      <c r="J31" s="133"/>
      <c r="K31" s="111"/>
      <c r="L31" s="155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2" t="e">
        <f>VLOOKUP(A32,ПТО!$A$39:$D$53,3,FALSE)</f>
        <v>#N/A</v>
      </c>
      <c r="I32" s="133" t="e">
        <f>VLOOKUP(A32,ПТО!$A$39:$D$53,4,FALSE)</f>
        <v>#N/A</v>
      </c>
      <c r="J32" s="133"/>
      <c r="K32" s="111"/>
      <c r="L32" s="155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6930.12</v>
      </c>
      <c r="G33" s="132"/>
      <c r="H33" s="42" t="str">
        <f>VLOOKUP(A33,ПТО!$A$39:$D$53,3,FALSE)</f>
        <v>Круглосуточно</v>
      </c>
      <c r="I33" s="133">
        <f>VLOOKUP(A33,ПТО!$A$39:$D$53,4,FALSE)</f>
        <v>12</v>
      </c>
      <c r="J33" s="133"/>
      <c r="K33" s="111"/>
      <c r="L33" s="155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30166.560000000001</v>
      </c>
      <c r="G34" s="132"/>
      <c r="H34" s="42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1"/>
      <c r="L34" s="155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1" t="str">
        <f>ПТО!A46</f>
        <v>Работы и услуги по управлению МКД</v>
      </c>
      <c r="B35" s="131"/>
      <c r="C35" s="131"/>
      <c r="D35" s="131"/>
      <c r="E35" s="131"/>
      <c r="F35" s="132">
        <f>VLOOKUP(A35,ПТО!$A$39:$D$53,2,FALSE)</f>
        <v>67942.8</v>
      </c>
      <c r="G35" s="132"/>
      <c r="H35" s="42" t="str">
        <f>VLOOKUP(A35,ПТО!$A$39:$D$53,3,FALSE)</f>
        <v>Ежемесячно</v>
      </c>
      <c r="I35" s="133">
        <f>VLOOKUP(A35,ПТО!$A$39:$D$53,4,FALSE)</f>
        <v>12</v>
      </c>
      <c r="J35" s="133"/>
      <c r="K35" s="111"/>
      <c r="L35" s="155"/>
      <c r="M35" s="118"/>
      <c r="N35" s="111"/>
      <c r="O35" s="23" t="str">
        <f t="shared" si="1"/>
        <v>Работы и услуги по управлению МКД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2" t="e">
        <f>VLOOKUP(A36,ПТО!$A$39:$D$53,3,FALSE)</f>
        <v>#N/A</v>
      </c>
      <c r="I36" s="133" t="e">
        <f>VLOOKUP(A36,ПТО!$A$39:$D$53,4,FALSE)</f>
        <v>#N/A</v>
      </c>
      <c r="J36" s="133"/>
      <c r="K36" s="111"/>
      <c r="L36" s="155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2" t="e">
        <f>VLOOKUP(A37,ПТО!$A$39:$D$53,3,FALSE)</f>
        <v>#N/A</v>
      </c>
      <c r="I37" s="133" t="e">
        <f>VLOOKUP(A37,ПТО!$A$39:$D$53,4,FALSE)</f>
        <v>#N/A</v>
      </c>
      <c r="J37" s="133"/>
      <c r="K37" s="111"/>
      <c r="L37" s="155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2" t="e">
        <f>VLOOKUP(A38,ПТО!$A$39:$D$53,3,FALSE)</f>
        <v>#N/A</v>
      </c>
      <c r="I38" s="133" t="e">
        <f>VLOOKUP(A38,ПТО!$A$39:$D$53,4,FALSE)</f>
        <v>#N/A</v>
      </c>
      <c r="J38" s="133"/>
      <c r="K38" s="111"/>
      <c r="L38" s="155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2" t="e">
        <f>VLOOKUP(A39,ПТО!$A$39:$D$53,3,FALSE)</f>
        <v>#N/A</v>
      </c>
      <c r="I39" s="133" t="e">
        <f>VLOOKUP(A39,ПТО!$A$39:$D$53,4,FALSE)</f>
        <v>#N/A</v>
      </c>
      <c r="J39" s="133"/>
      <c r="K39" s="111"/>
      <c r="L39" s="155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2" t="e">
        <f>VLOOKUP(A40,ПТО!$A$39:$D$53,3,FALSE)</f>
        <v>#N/A</v>
      </c>
      <c r="I40" s="133" t="e">
        <f>VLOOKUP(A40,ПТО!$A$39:$D$53,4,FALSE)</f>
        <v>#N/A</v>
      </c>
      <c r="J40" s="133"/>
      <c r="K40" s="111"/>
      <c r="L40" s="155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2" t="e">
        <f>VLOOKUP(A41,ПТО!$A$39:$D$53,3,FALSE)</f>
        <v>#N/A</v>
      </c>
      <c r="I41" s="133" t="e">
        <f>VLOOKUP(A41,ПТО!$A$39:$D$53,4,FALSE)</f>
        <v>#N/A</v>
      </c>
      <c r="J41" s="133"/>
      <c r="K41" s="111"/>
      <c r="L41" s="155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2" t="e">
        <f>VLOOKUP(A42,ПТО!$A$39:$D$53,3,FALSE)</f>
        <v>#N/A</v>
      </c>
      <c r="I42" s="133" t="e">
        <f>VLOOKUP(A42,ПТО!$A$39:$D$53,4,FALSE)</f>
        <v>#N/A</v>
      </c>
      <c r="J42" s="133"/>
      <c r="K42" s="111"/>
      <c r="L42" s="155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Техническое обслуживание охранной сигнализации ИТП.</v>
      </c>
      <c r="B43" s="131"/>
      <c r="C43" s="131"/>
      <c r="D43" s="131"/>
      <c r="E43" s="131"/>
      <c r="F43" s="132">
        <f>VLOOKUP(A43,ПТО!$A$2:$D$31,4,FALSE)</f>
        <v>5393.52</v>
      </c>
      <c r="G43" s="132"/>
      <c r="H43" s="19" t="str">
        <f>VLOOKUP(A43,ПТО!$A$2:$D$31,2,FALSE)</f>
        <v>ежемесячно</v>
      </c>
      <c r="I43" s="133">
        <f>VLOOKUP(A43,ПТО!$A$2:$D$31,3,FALSE)</f>
        <v>12</v>
      </c>
      <c r="J43" s="133"/>
      <c r="K43" s="111"/>
      <c r="L43" s="155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1" t="str">
        <f>ПТО!A3</f>
        <v>Аварийный ремонт теплообменника ГВС в ИТП.</v>
      </c>
      <c r="B44" s="131"/>
      <c r="C44" s="131"/>
      <c r="D44" s="131"/>
      <c r="E44" s="131"/>
      <c r="F44" s="132">
        <f>VLOOKUP(A44,ПТО!$A$2:$D$31,4,FALSE)</f>
        <v>19050.400000000001</v>
      </c>
      <c r="G44" s="132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1"/>
      <c r="L44" s="155"/>
      <c r="M44" s="118"/>
      <c r="N44" s="111"/>
      <c r="O44" s="23" t="str">
        <f t="shared" si="1"/>
        <v>Аварийный ремонт теплообменника ГВС в ИТП.</v>
      </c>
      <c r="R44" s="22" t="s">
        <v>76</v>
      </c>
    </row>
    <row r="45" spans="1:18" ht="51" customHeight="1" outlineLevel="1">
      <c r="A45" s="131" t="str">
        <f>ПТО!A4</f>
        <v>Изготовление и монтаж ограждения газона.</v>
      </c>
      <c r="B45" s="131"/>
      <c r="C45" s="131"/>
      <c r="D45" s="131"/>
      <c r="E45" s="131"/>
      <c r="F45" s="132">
        <f>VLOOKUP(A45,ПТО!$A$2:$D$31,4,FALSE)</f>
        <v>50775</v>
      </c>
      <c r="G45" s="132"/>
      <c r="H45" s="25" t="str">
        <f>VLOOKUP(A45,ПТО!$A$2:$D$31,2,FALSE)</f>
        <v>разово</v>
      </c>
      <c r="I45" s="133">
        <f>VLOOKUP(A45,ПТО!$A$2:$D$31,3,FALSE)</f>
        <v>1</v>
      </c>
      <c r="J45" s="133"/>
      <c r="K45" s="111"/>
      <c r="L45" s="155"/>
      <c r="M45" s="118"/>
      <c r="N45" s="111"/>
      <c r="O45" s="23" t="str">
        <f t="shared" si="1"/>
        <v>Изготовление и монтаж ограждения газона.</v>
      </c>
      <c r="R45" s="22" t="s">
        <v>76</v>
      </c>
    </row>
    <row r="46" spans="1:18" ht="51" hidden="1" customHeight="1" outlineLevel="1">
      <c r="A46" s="131">
        <f>ПТО!A5</f>
        <v>0</v>
      </c>
      <c r="B46" s="131"/>
      <c r="C46" s="131"/>
      <c r="D46" s="131"/>
      <c r="E46" s="131"/>
      <c r="F46" s="132" t="e">
        <f>VLOOKUP(A46,ПТО!$A$2:$D$31,4,FALSE)</f>
        <v>#N/A</v>
      </c>
      <c r="G46" s="132"/>
      <c r="H46" s="25" t="e">
        <f>VLOOKUP(A46,ПТО!$A$2:$D$31,2,FALSE)</f>
        <v>#N/A</v>
      </c>
      <c r="I46" s="133" t="e">
        <f>VLOOKUP(A46,ПТО!$A$2:$D$31,3,FALSE)</f>
        <v>#N/A</v>
      </c>
      <c r="J46" s="133"/>
      <c r="K46" s="111"/>
      <c r="L46" s="155"/>
      <c r="M46" s="118"/>
      <c r="N46" s="111"/>
      <c r="O46" s="23">
        <f t="shared" si="1"/>
        <v>0</v>
      </c>
      <c r="R46" s="22" t="s">
        <v>76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2" t="e">
        <f>VLOOKUP(A47,ПТО!$A$2:$D$31,4,FALSE)</f>
        <v>#N/A</v>
      </c>
      <c r="G47" s="132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1"/>
      <c r="L47" s="155"/>
      <c r="M47" s="118"/>
      <c r="N47" s="111"/>
      <c r="O47" s="23">
        <f t="shared" si="1"/>
        <v>0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1"/>
      <c r="L48" s="155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1"/>
      <c r="L49" s="155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1"/>
      <c r="L50" s="155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1"/>
      <c r="L51" s="155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1"/>
      <c r="L52" s="155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1"/>
      <c r="L53" s="155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1"/>
      <c r="L54" s="155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1"/>
      <c r="L55" s="155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1"/>
      <c r="L56" s="155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1"/>
      <c r="L57" s="155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1"/>
      <c r="L58" s="155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1"/>
      <c r="L59" s="155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1"/>
      <c r="L60" s="155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1"/>
      <c r="L61" s="155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1"/>
      <c r="L62" s="155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1"/>
      <c r="L63" s="155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1"/>
      <c r="L64" s="155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1"/>
      <c r="L65" s="155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1"/>
      <c r="L66" s="155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1"/>
      <c r="L67" s="155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1"/>
      <c r="L68" s="155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1"/>
      <c r="L69" s="155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1"/>
      <c r="L70" s="155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18"/>
      <c r="L71" s="155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1"/>
      <c r="L72" s="155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178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1"/>
      <c r="L75" s="138"/>
      <c r="M75" s="111"/>
      <c r="N75" s="111"/>
      <c r="O75" s="71" t="s">
        <v>103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1"/>
      <c r="L76" s="138"/>
      <c r="M76" s="111"/>
      <c r="N76" s="111"/>
      <c r="O76" s="71" t="s">
        <v>104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1"/>
      <c r="L77" s="138"/>
      <c r="M77" s="111"/>
      <c r="N77" s="111"/>
      <c r="O77" s="71" t="s">
        <v>105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98">
        <f>VLOOKUP(O78,АО,3,FALSE)</f>
        <v>0</v>
      </c>
      <c r="K78" s="111"/>
      <c r="L78" s="138"/>
      <c r="M78" s="111"/>
      <c r="N78" s="111"/>
      <c r="O78" s="71" t="s">
        <v>106</v>
      </c>
    </row>
    <row r="79" spans="1:16384">
      <c r="A79" s="117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8">
        <f t="shared" ref="J81:J90" si="2">VLOOKUP(O81,АО,3,FALSE)</f>
        <v>0</v>
      </c>
      <c r="K81" s="111"/>
      <c r="L81" s="156"/>
      <c r="M81" s="111"/>
      <c r="N81" s="111"/>
      <c r="O81" s="71" t="s">
        <v>107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8">
        <f t="shared" si="2"/>
        <v>0</v>
      </c>
      <c r="K82" s="111"/>
      <c r="L82" s="156"/>
      <c r="M82" s="111"/>
      <c r="N82" s="111"/>
      <c r="O82" s="71" t="s">
        <v>108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98">
        <f t="shared" si="2"/>
        <v>25149.66</v>
      </c>
      <c r="K83" s="111"/>
      <c r="L83" s="156"/>
      <c r="M83" s="111"/>
      <c r="N83" s="111"/>
      <c r="O83" s="71" t="s">
        <v>109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98">
        <f t="shared" si="2"/>
        <v>0</v>
      </c>
      <c r="K84" s="111"/>
      <c r="L84" s="156"/>
      <c r="M84" s="111"/>
      <c r="N84" s="111"/>
      <c r="O84" s="71" t="s">
        <v>110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98">
        <f t="shared" si="2"/>
        <v>0</v>
      </c>
      <c r="K85" s="111"/>
      <c r="L85" s="156"/>
      <c r="M85" s="111"/>
      <c r="N85" s="111"/>
      <c r="O85" s="71" t="s">
        <v>111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98">
        <f t="shared" si="2"/>
        <v>44441</v>
      </c>
      <c r="K86" s="111"/>
      <c r="L86" s="156"/>
      <c r="M86" s="111"/>
      <c r="N86" s="111"/>
      <c r="O86" s="71" t="s">
        <v>112</v>
      </c>
    </row>
    <row r="87" spans="1:15" ht="18.75" customHeight="1" outlineLevel="1">
      <c r="A87" s="146" t="s">
        <v>27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1"/>
      <c r="L87" s="156"/>
      <c r="M87" s="111"/>
      <c r="N87" s="111"/>
      <c r="O87" s="71" t="s">
        <v>113</v>
      </c>
    </row>
    <row r="88" spans="1:15" ht="18.75" customHeight="1" outlineLevel="1">
      <c r="A88" s="146" t="s">
        <v>28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1"/>
      <c r="L88" s="156"/>
      <c r="M88" s="111"/>
      <c r="N88" s="111"/>
      <c r="O88" s="71" t="s">
        <v>114</v>
      </c>
    </row>
    <row r="89" spans="1:15" ht="18.75" customHeight="1" outlineLevel="1">
      <c r="A89" s="146" t="s">
        <v>29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1"/>
      <c r="L89" s="156"/>
      <c r="M89" s="111"/>
      <c r="N89" s="111"/>
      <c r="O89" s="71" t="s">
        <v>115</v>
      </c>
    </row>
    <row r="90" spans="1:15" ht="18.75" customHeight="1" outlineLevel="1">
      <c r="A90" s="146" t="s">
        <v>30</v>
      </c>
      <c r="B90" s="147"/>
      <c r="C90" s="147"/>
      <c r="D90" s="147"/>
      <c r="E90" s="147"/>
      <c r="F90" s="147"/>
      <c r="G90" s="147"/>
      <c r="H90" s="147"/>
      <c r="I90" s="148"/>
      <c r="J90" s="98">
        <f t="shared" si="2"/>
        <v>0</v>
      </c>
      <c r="K90" s="111"/>
      <c r="L90" s="156"/>
      <c r="M90" s="111"/>
      <c r="N90" s="111"/>
      <c r="O90" s="71" t="s">
        <v>116</v>
      </c>
    </row>
    <row r="91" spans="1:15">
      <c r="A91" s="106" t="s">
        <v>178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0" t="s">
        <v>48</v>
      </c>
      <c r="B93" s="140"/>
      <c r="C93" s="140"/>
      <c r="D93" s="143" t="s">
        <v>49</v>
      </c>
      <c r="E93" s="143"/>
      <c r="F93" s="10" t="s">
        <v>50</v>
      </c>
      <c r="G93" s="140" t="s">
        <v>51</v>
      </c>
      <c r="H93" s="140"/>
      <c r="I93" s="140"/>
      <c r="J93" s="140"/>
      <c r="K93" s="111"/>
      <c r="L93" s="111"/>
      <c r="M93" s="111"/>
      <c r="N93" s="111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19484.48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17794.05</v>
      </c>
      <c r="L95" s="157"/>
      <c r="O95" s="1" t="s">
        <v>117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18240.900000000001</v>
      </c>
      <c r="L96" s="157"/>
      <c r="O96" s="1" t="s">
        <v>118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1243.5799999999981</v>
      </c>
      <c r="L97" s="157"/>
      <c r="O97" s="1" t="s">
        <v>119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19484.48</v>
      </c>
      <c r="L98" s="157"/>
      <c r="O98" s="1" t="s">
        <v>120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19484.48</v>
      </c>
      <c r="L99" s="157"/>
      <c r="O99" s="1" t="s">
        <v>121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122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123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38120.28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2737.54</v>
      </c>
      <c r="L103" s="157"/>
      <c r="O103" s="1" t="s">
        <v>126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33854.06</v>
      </c>
      <c r="L104" s="157"/>
      <c r="O104" s="1" t="s">
        <v>127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4266.2200000000012</v>
      </c>
      <c r="L105" s="157"/>
      <c r="O105" s="1" t="s">
        <v>128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38120.28</v>
      </c>
      <c r="L106" s="157"/>
      <c r="O106" s="1" t="s">
        <v>129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38120.28</v>
      </c>
      <c r="L107" s="157"/>
      <c r="O107" s="1" t="s">
        <v>130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131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132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62820.28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4210.47</v>
      </c>
      <c r="L111" s="157"/>
      <c r="O111" s="1" t="s">
        <v>134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55239.73</v>
      </c>
      <c r="L112" s="157"/>
      <c r="O112" s="1" t="s">
        <v>135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7580.5499999999956</v>
      </c>
      <c r="L113" s="157"/>
      <c r="O113" s="1" t="s">
        <v>136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62820.28</v>
      </c>
      <c r="L114" s="157"/>
      <c r="O114" s="1" t="s">
        <v>137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62820.28</v>
      </c>
      <c r="L115" s="157"/>
      <c r="O115" s="1" t="s">
        <v>138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139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140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43223.89</v>
      </c>
      <c r="H118" s="142"/>
      <c r="I118" s="142"/>
      <c r="J118" s="142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80</v>
      </c>
      <c r="L119" s="49"/>
      <c r="O119" s="1" t="s">
        <v>142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40096.519999999997</v>
      </c>
      <c r="L120" s="49"/>
      <c r="O120" s="1" t="s">
        <v>143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3127.3700000000026</v>
      </c>
      <c r="L121" s="49"/>
      <c r="O121" s="1" t="s">
        <v>144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43223.89</v>
      </c>
      <c r="L122" s="49"/>
      <c r="O122" s="1" t="s">
        <v>145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43223.89</v>
      </c>
      <c r="L123" s="49"/>
      <c r="O123" s="1" t="s">
        <v>146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23964.16</v>
      </c>
      <c r="H126" s="142"/>
      <c r="I126" s="142"/>
      <c r="J126" s="142"/>
      <c r="L126" s="49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1720.95</v>
      </c>
      <c r="L127" s="49"/>
      <c r="O127" s="1" t="s">
        <v>150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20890.54</v>
      </c>
      <c r="L128" s="49"/>
      <c r="O128" s="1" t="s">
        <v>151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3073.619999999999</v>
      </c>
      <c r="L129" s="49"/>
      <c r="O129" s="1" t="s">
        <v>152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23964.16</v>
      </c>
      <c r="L130" s="49"/>
      <c r="O130" s="1" t="s">
        <v>153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23964.16</v>
      </c>
      <c r="L131" s="49"/>
      <c r="O131" s="1" t="s">
        <v>154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</v>
      </c>
      <c r="O144" t="s">
        <v>174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1</v>
      </c>
      <c r="L145" s="15"/>
      <c r="O145" t="s">
        <v>175</v>
      </c>
    </row>
    <row r="146" spans="1:15" ht="30" customHeight="1" outlineLevel="1">
      <c r="A146" s="139" t="s">
        <v>177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0</v>
      </c>
      <c r="O146" t="s">
        <v>176</v>
      </c>
    </row>
    <row r="149" spans="1:15" ht="52.5" customHeight="1">
      <c r="A149" s="135" t="s">
        <v>190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4" t="s">
        <v>71</v>
      </c>
      <c r="B154" s="134"/>
      <c r="C154" s="134"/>
      <c r="D154" s="134"/>
      <c r="E154" s="27">
        <f>ПТО!G1</f>
        <v>32767.279999999999</v>
      </c>
    </row>
    <row r="155" spans="1:15" ht="34.5" customHeight="1">
      <c r="A155" s="136" t="s">
        <v>72</v>
      </c>
      <c r="B155" s="136"/>
      <c r="C155" s="136"/>
      <c r="D155" s="136"/>
      <c r="E155" s="28">
        <f>J13</f>
        <v>81531.360000000015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19</v>
      </c>
      <c r="B157" s="137"/>
      <c r="C157" s="137"/>
      <c r="D157" s="137"/>
      <c r="E157" s="137"/>
      <c r="F157" s="137" t="s">
        <v>20</v>
      </c>
      <c r="G157" s="137"/>
      <c r="H157" s="20" t="s">
        <v>57</v>
      </c>
      <c r="I157" s="137" t="s">
        <v>21</v>
      </c>
      <c r="J157" s="137"/>
    </row>
    <row r="158" spans="1:15" ht="29.25" customHeight="1">
      <c r="A158" s="131" t="str">
        <f t="shared" ref="A158:A163" si="14">IF(N158&gt;0,N158,0)</f>
        <v>Техническое обслуживание охранной сигнализации ИТП.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5393.52</v>
      </c>
      <c r="G158" s="132"/>
      <c r="H158" s="24" t="str">
        <f t="shared" ref="H158:H187" si="16">VLOOKUP(A158,$A$28:$J$72,8,FALSE)</f>
        <v>ежемесячно</v>
      </c>
      <c r="I158" s="133">
        <f t="shared" ref="I158:I161" si="17">VLOOKUP(A158,$A$28:$J$72,9,FALSE)</f>
        <v>12</v>
      </c>
      <c r="J158" s="133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1" t="str">
        <f t="shared" si="14"/>
        <v>Аварийный ремонт теплообменника ГВС в ИТП.</v>
      </c>
      <c r="B159" s="131"/>
      <c r="C159" s="131"/>
      <c r="D159" s="131"/>
      <c r="E159" s="131"/>
      <c r="F159" s="132">
        <f t="shared" si="15"/>
        <v>19050.400000000001</v>
      </c>
      <c r="G159" s="132"/>
      <c r="H159" s="24" t="str">
        <f t="shared" si="16"/>
        <v>разово</v>
      </c>
      <c r="I159" s="133">
        <f t="shared" si="17"/>
        <v>1</v>
      </c>
      <c r="J159" s="133"/>
      <c r="M159" s="22" t="s">
        <v>76</v>
      </c>
      <c r="N159" s="1" t="str">
        <v>Аварийный ремонт теплообменника ГВС в ИТП.</v>
      </c>
    </row>
    <row r="160" spans="1:15" ht="28.5" customHeight="1">
      <c r="A160" s="131" t="str">
        <f t="shared" si="14"/>
        <v>Изготовление и монтаж ограждения газона.</v>
      </c>
      <c r="B160" s="131"/>
      <c r="C160" s="131"/>
      <c r="D160" s="131"/>
      <c r="E160" s="131"/>
      <c r="F160" s="132">
        <f t="shared" si="15"/>
        <v>50775</v>
      </c>
      <c r="G160" s="132"/>
      <c r="H160" s="24" t="str">
        <f t="shared" si="16"/>
        <v>разово</v>
      </c>
      <c r="I160" s="133">
        <f t="shared" si="17"/>
        <v>1</v>
      </c>
      <c r="J160" s="133"/>
      <c r="M160" s="22" t="s">
        <v>76</v>
      </c>
      <c r="N160" s="1" t="str">
        <v>Изготовление и монтаж ограждения газона.</v>
      </c>
    </row>
    <row r="161" spans="1:14" ht="28.5" hidden="1" customHeight="1">
      <c r="A161" s="131">
        <f>IF(N161&gt;0,N161,0)</f>
        <v>0</v>
      </c>
      <c r="B161" s="131"/>
      <c r="C161" s="131"/>
      <c r="D161" s="131"/>
      <c r="E161" s="131"/>
      <c r="F161" s="132">
        <f t="shared" si="15"/>
        <v>0</v>
      </c>
      <c r="G161" s="132"/>
      <c r="H161" s="24" t="e">
        <f t="shared" si="16"/>
        <v>#N/A</v>
      </c>
      <c r="I161" s="133" t="e">
        <f t="shared" si="17"/>
        <v>#N/A</v>
      </c>
      <c r="J161" s="133"/>
      <c r="M161" s="22" t="s">
        <v>76</v>
      </c>
      <c r="N161" s="1">
        <v>0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2">
        <f t="shared" si="15"/>
        <v>0</v>
      </c>
      <c r="G162" s="132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76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76</v>
      </c>
      <c r="N187" s="1">
        <v>0</v>
      </c>
    </row>
    <row r="188" spans="1:14" ht="29.25" customHeight="1">
      <c r="A188" s="106" t="s">
        <v>178</v>
      </c>
    </row>
    <row r="189" spans="1:14" ht="29.25" customHeight="1">
      <c r="A189" s="106" t="s">
        <v>178</v>
      </c>
    </row>
    <row r="190" spans="1:14" ht="36.75" customHeight="1">
      <c r="A190" s="134" t="s">
        <v>73</v>
      </c>
      <c r="B190" s="134"/>
      <c r="C190" s="134"/>
      <c r="D190" s="134"/>
      <c r="E190" s="27">
        <f>SUM(F158:G187)</f>
        <v>75218.92</v>
      </c>
    </row>
    <row r="191" spans="1:14" ht="51.75" customHeight="1">
      <c r="A191" s="134" t="s">
        <v>74</v>
      </c>
      <c r="B191" s="134"/>
      <c r="C191" s="134"/>
      <c r="D191" s="134"/>
      <c r="E191" s="27">
        <f>E190+E154-E155</f>
        <v>26454.839999999982</v>
      </c>
    </row>
    <row r="192" spans="1:14">
      <c r="A192" s="106" t="s">
        <v>178</v>
      </c>
    </row>
    <row r="193" spans="1:10" ht="62.25" customHeight="1">
      <c r="A193" s="159" t="s">
        <v>77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0">
        <f>ПТО!G12</f>
        <v>1200</v>
      </c>
      <c r="I194" s="51" t="s">
        <v>79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50">
        <f>ПТО!G13</f>
        <v>5400</v>
      </c>
      <c r="I195" s="51" t="s">
        <v>79</v>
      </c>
    </row>
    <row r="196" spans="1:10" ht="35.25" customHeight="1">
      <c r="A196" s="158" t="str">
        <f>ПТО!F14</f>
        <v xml:space="preserve">  -  работы по выбору (решению) общего собрания или совета дома</v>
      </c>
      <c r="B196" s="158"/>
      <c r="C196" s="158"/>
      <c r="D196" s="158"/>
      <c r="E196" s="158"/>
      <c r="F196" s="158"/>
      <c r="G196" s="158"/>
      <c r="H196" s="50">
        <f>ПТО!G14</f>
        <v>48500</v>
      </c>
      <c r="I196" s="51" t="s">
        <v>79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0">
        <f>ПТО!G15</f>
        <v>0</v>
      </c>
      <c r="I197" s="51" t="s">
        <v>79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0">
        <f>ПТО!G16</f>
        <v>0</v>
      </c>
      <c r="I198" s="53" t="s">
        <v>79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0">
        <f>ПТО!G17</f>
        <v>0</v>
      </c>
      <c r="I199" s="51" t="s">
        <v>79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0">
        <f>ПТО!G18</f>
        <v>0</v>
      </c>
      <c r="I200" s="51" t="s">
        <v>79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0">
        <f>ПТО!G19</f>
        <v>0</v>
      </c>
      <c r="I201" s="51" t="s">
        <v>79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0">
        <f>ПТО!G20</f>
        <v>0</v>
      </c>
      <c r="I202" s="51" t="s">
        <v>79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0">
        <f>ПТО!G21</f>
        <v>0</v>
      </c>
      <c r="I203" s="51" t="s">
        <v>79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0">
        <f>ПТО!G22</f>
        <v>0</v>
      </c>
      <c r="I204" s="51" t="s">
        <v>79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0">
        <f>ПТО!G23</f>
        <v>0</v>
      </c>
      <c r="I205" s="51" t="s">
        <v>79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0">
        <f>ПТО!G24</f>
        <v>0</v>
      </c>
      <c r="I206" s="51" t="s">
        <v>79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0">
        <f>ПТО!G25</f>
        <v>0</v>
      </c>
      <c r="I207" s="51" t="s">
        <v>79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0">
        <f>ПТО!G26</f>
        <v>0</v>
      </c>
      <c r="I208" s="51" t="s">
        <v>79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0">
        <f>ПТО!G27</f>
        <v>0</v>
      </c>
      <c r="I209" s="51" t="s">
        <v>79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0">
        <f>ПТО!G28</f>
        <v>0</v>
      </c>
      <c r="I210" s="51" t="s">
        <v>79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0">
        <f>ПТО!G29</f>
        <v>0</v>
      </c>
      <c r="I211" s="51" t="s">
        <v>79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0">
        <f>ПТО!G30</f>
        <v>0</v>
      </c>
      <c r="I212" s="51" t="s">
        <v>79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55100</v>
      </c>
      <c r="I214" s="57" t="s">
        <v>81</v>
      </c>
    </row>
  </sheetData>
  <sheetProtection algorithmName="SHA-512" hashValue="M5Ohc2caf7dYynzzeqP9vEhMcj8xFRCrS5/4CeM2oJAawci/NgcvPMYuWZXP84/CDtnPywrm4g9JqQF1OMczCQ==" saltValue="1nWpWj2j9mGEnqhqw46LY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F41" sqref="F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32767.28</f>
        <v>32767.279999999999</v>
      </c>
    </row>
    <row r="2" spans="1:12" ht="18.75" customHeight="1">
      <c r="A2" s="130" t="s">
        <v>191</v>
      </c>
      <c r="B2" s="123" t="s">
        <v>181</v>
      </c>
      <c r="C2" s="120">
        <v>12</v>
      </c>
      <c r="D2" s="122">
        <v>5393.52</v>
      </c>
      <c r="E2" s="121"/>
      <c r="F2" s="32"/>
      <c r="G2" s="32"/>
      <c r="L2" s="33" t="str">
        <f t="shared" ref="L2:L22" si="0">IF(A2&gt;0,"ТР",0)</f>
        <v>ТР</v>
      </c>
    </row>
    <row r="3" spans="1:12" ht="18.75" customHeight="1">
      <c r="A3" s="46" t="s">
        <v>183</v>
      </c>
      <c r="B3" s="124" t="s">
        <v>182</v>
      </c>
      <c r="C3" s="43">
        <v>1</v>
      </c>
      <c r="D3" s="48">
        <v>19050.400000000001</v>
      </c>
      <c r="E3" s="46" t="s">
        <v>184</v>
      </c>
      <c r="F3" s="30"/>
      <c r="G3" s="30"/>
      <c r="L3" s="33" t="str">
        <f t="shared" si="0"/>
        <v>ТР</v>
      </c>
    </row>
    <row r="4" spans="1:12" ht="18.75" customHeight="1">
      <c r="A4" s="121" t="s">
        <v>180</v>
      </c>
      <c r="B4" s="123" t="s">
        <v>182</v>
      </c>
      <c r="C4" s="127">
        <v>1</v>
      </c>
      <c r="D4" s="128">
        <v>50775</v>
      </c>
      <c r="E4" s="129" t="s">
        <v>187</v>
      </c>
      <c r="F4" s="30"/>
      <c r="G4" s="30"/>
      <c r="L4" s="33" t="str">
        <f t="shared" si="0"/>
        <v>ТР</v>
      </c>
    </row>
    <row r="5" spans="1:12" ht="18.75" customHeight="1">
      <c r="A5" s="46"/>
      <c r="B5" s="124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77</v>
      </c>
      <c r="G11" s="113"/>
      <c r="L11" s="33">
        <f t="shared" si="0"/>
        <v>0</v>
      </c>
    </row>
    <row r="12" spans="1:12" ht="31.5">
      <c r="A12" s="30"/>
      <c r="F12" s="114" t="s">
        <v>78</v>
      </c>
      <c r="G12" s="115">
        <v>1200</v>
      </c>
      <c r="L12" s="33">
        <f t="shared" si="0"/>
        <v>0</v>
      </c>
    </row>
    <row r="13" spans="1:12" ht="31.5">
      <c r="A13" s="30"/>
      <c r="F13" s="114" t="s">
        <v>188</v>
      </c>
      <c r="G13" s="115">
        <v>5400</v>
      </c>
      <c r="L13" s="33">
        <f t="shared" si="0"/>
        <v>0</v>
      </c>
    </row>
    <row r="14" spans="1:12" ht="31.5">
      <c r="A14" s="30"/>
      <c r="F14" s="114" t="s">
        <v>189</v>
      </c>
      <c r="G14" s="115">
        <v>48500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38319.72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38319.72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28671.84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28671.84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16034.52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16034.52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6930.12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6930.12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30166.560000000001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30166.560000000001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38">
        <v>67942.8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и услуги по управлению МКД</v>
      </c>
      <c r="N46" s="41">
        <f t="shared" si="4"/>
        <v>67942.8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sBq4+sEAtkMqCXdwa9bO0Y81XnguFVkjRyi1x/IrWXGmBdrYcNbRQPNjzUM6BHxe27Orkp+LI09Csjlc1rPouQ==" saltValue="1whgIvKgJJdpkEZFoGJS9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185</v>
      </c>
      <c r="F1" s="61">
        <v>1132.3800000000001</v>
      </c>
    </row>
    <row r="2" spans="1:10" ht="15.75" customHeight="1">
      <c r="A2" s="71" t="s">
        <v>86</v>
      </c>
      <c r="B2" s="73" t="s">
        <v>2</v>
      </c>
      <c r="C2" s="84">
        <v>0</v>
      </c>
      <c r="D2" s="82" t="s">
        <v>58</v>
      </c>
      <c r="E2" s="125">
        <v>6</v>
      </c>
      <c r="F2" s="126" t="s">
        <v>186</v>
      </c>
      <c r="G2" s="126"/>
      <c r="H2" s="62"/>
      <c r="I2" s="62"/>
      <c r="J2" s="62"/>
    </row>
    <row r="3" spans="1:10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4</v>
      </c>
      <c r="C4" s="84">
        <v>38839.33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5</v>
      </c>
      <c r="C5" s="80">
        <f>SUM(C6:C8)</f>
        <v>272181.80000000005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6</v>
      </c>
      <c r="C6" s="84">
        <v>122235.75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7</v>
      </c>
      <c r="C7" s="84">
        <f>F1*6*12</f>
        <v>81531.360000000015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8</v>
      </c>
      <c r="C8" s="84">
        <v>68414.69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9</v>
      </c>
      <c r="C9" s="80">
        <f>SUM(C10:C14)</f>
        <v>259570.93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10</v>
      </c>
      <c r="C10" s="84">
        <v>259570.93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15</v>
      </c>
      <c r="C15" s="80">
        <f>C9</f>
        <v>259570.93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51450.20000000007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2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2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2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2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1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1"/>
      <c r="N26" s="64"/>
    </row>
    <row r="27" spans="1:15" ht="18.75" customHeight="1">
      <c r="A27" s="71" t="s">
        <v>109</v>
      </c>
      <c r="B27" s="76" t="s">
        <v>4</v>
      </c>
      <c r="C27" s="87">
        <v>25149.66</v>
      </c>
      <c r="D27" s="82" t="s">
        <v>60</v>
      </c>
      <c r="E27" s="65"/>
      <c r="F27" s="65"/>
      <c r="G27" s="65"/>
      <c r="H27" s="65"/>
      <c r="I27" s="65"/>
      <c r="J27" s="65"/>
      <c r="M27" s="161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1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1"/>
      <c r="N29" s="64"/>
    </row>
    <row r="30" spans="1:15" ht="18.75" customHeight="1">
      <c r="A30" s="71" t="s">
        <v>112</v>
      </c>
      <c r="B30" s="76" t="s">
        <v>18</v>
      </c>
      <c r="C30" s="87">
        <v>44441</v>
      </c>
      <c r="D30" s="82" t="s">
        <v>66</v>
      </c>
      <c r="E30" s="65"/>
      <c r="F30" s="65"/>
      <c r="G30" s="65"/>
      <c r="H30" s="65"/>
      <c r="I30" s="65"/>
      <c r="J30" s="65"/>
      <c r="M30" s="161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1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1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1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1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19484.48</v>
      </c>
      <c r="F37" s="95" t="s">
        <v>171</v>
      </c>
      <c r="G37" s="67"/>
      <c r="H37" s="67"/>
      <c r="I37" s="67"/>
      <c r="L37" s="64"/>
      <c r="M37" s="160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17794.05</v>
      </c>
      <c r="D38" s="95" t="s">
        <v>169</v>
      </c>
      <c r="E38" s="69"/>
      <c r="G38" s="68"/>
      <c r="H38" s="68"/>
      <c r="L38" s="64"/>
      <c r="M38" s="160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18240.900000000001</v>
      </c>
      <c r="D39" s="95" t="s">
        <v>170</v>
      </c>
      <c r="E39" s="69"/>
      <c r="G39" s="68"/>
      <c r="H39" s="68"/>
      <c r="L39" s="64"/>
      <c r="M39" s="160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1243.5799999999981</v>
      </c>
      <c r="D40" s="81" t="s">
        <v>59</v>
      </c>
      <c r="E40" s="69"/>
      <c r="G40" s="68"/>
      <c r="H40" s="68"/>
      <c r="L40" s="64"/>
      <c r="M40" s="160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19484.48</v>
      </c>
      <c r="D41" s="81" t="s">
        <v>59</v>
      </c>
      <c r="E41" s="69"/>
      <c r="G41" s="68"/>
      <c r="H41" s="68"/>
      <c r="L41" s="64"/>
      <c r="M41" s="160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19484.48</v>
      </c>
      <c r="D42" s="81" t="s">
        <v>59</v>
      </c>
      <c r="E42" s="69"/>
      <c r="G42" s="68"/>
      <c r="H42" s="68"/>
      <c r="L42" s="64"/>
      <c r="M42" s="160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0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0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38120.28</v>
      </c>
      <c r="F45" s="95" t="s">
        <v>171</v>
      </c>
      <c r="G45" s="67"/>
      <c r="H45" s="67"/>
      <c r="L45" s="64"/>
      <c r="M45" s="160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2737.54</v>
      </c>
      <c r="D46" s="95" t="s">
        <v>172</v>
      </c>
      <c r="E46" s="69"/>
      <c r="G46" s="68"/>
      <c r="H46" s="68"/>
      <c r="L46" s="64"/>
      <c r="M46" s="160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33854.06</v>
      </c>
      <c r="D47" s="95" t="s">
        <v>170</v>
      </c>
      <c r="E47" s="69"/>
      <c r="G47" s="68"/>
      <c r="H47" s="68"/>
      <c r="L47" s="64"/>
      <c r="M47" s="160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4266.2200000000012</v>
      </c>
      <c r="D48" s="81" t="s">
        <v>59</v>
      </c>
      <c r="E48" s="69"/>
      <c r="G48" s="68"/>
      <c r="H48" s="68"/>
      <c r="L48" s="64"/>
      <c r="M48" s="160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38120.28</v>
      </c>
      <c r="D49" s="81" t="s">
        <v>59</v>
      </c>
      <c r="E49" s="69"/>
      <c r="G49" s="68"/>
      <c r="H49" s="68"/>
      <c r="L49" s="64"/>
      <c r="M49" s="160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38120.28</v>
      </c>
      <c r="D50" s="81" t="s">
        <v>59</v>
      </c>
      <c r="E50" s="69"/>
      <c r="G50" s="68"/>
      <c r="H50" s="68"/>
      <c r="L50" s="64"/>
      <c r="M50" s="160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0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0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62820.28</v>
      </c>
      <c r="F53" s="95" t="s">
        <v>171</v>
      </c>
      <c r="G53" s="67"/>
      <c r="H53" s="67"/>
      <c r="L53" s="64"/>
      <c r="M53" s="160"/>
      <c r="N53" s="64"/>
      <c r="O53" s="64"/>
    </row>
    <row r="54" spans="1:15" ht="18.75" customHeight="1">
      <c r="A54" s="74" t="s">
        <v>134</v>
      </c>
      <c r="B54" s="76" t="s">
        <v>37</v>
      </c>
      <c r="C54" s="100">
        <v>4210.47</v>
      </c>
      <c r="D54" s="95" t="s">
        <v>172</v>
      </c>
      <c r="E54" s="70"/>
      <c r="F54" s="90"/>
      <c r="G54" s="65"/>
      <c r="H54" s="65"/>
      <c r="L54" s="64"/>
      <c r="M54" s="160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55239.73</v>
      </c>
      <c r="D55" s="95" t="s">
        <v>170</v>
      </c>
      <c r="E55" s="70"/>
      <c r="G55" s="65"/>
      <c r="H55" s="65"/>
      <c r="L55" s="64"/>
      <c r="M55" s="160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7580.5499999999956</v>
      </c>
      <c r="D56" s="81" t="s">
        <v>59</v>
      </c>
      <c r="E56" s="70"/>
      <c r="G56" s="65"/>
      <c r="H56" s="65"/>
      <c r="L56" s="64"/>
      <c r="M56" s="160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62820.28</v>
      </c>
      <c r="D57" s="81" t="s">
        <v>59</v>
      </c>
      <c r="E57" s="70"/>
      <c r="G57" s="65"/>
      <c r="H57" s="65"/>
      <c r="L57" s="64"/>
      <c r="M57" s="160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62820.28</v>
      </c>
      <c r="D58" s="81" t="s">
        <v>59</v>
      </c>
      <c r="E58" s="70"/>
      <c r="G58" s="65"/>
      <c r="H58" s="65"/>
      <c r="L58" s="64"/>
      <c r="M58" s="160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0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0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43223.89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100">
        <v>80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40096.519999999997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3127.3700000000026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43223.89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43223.89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23964.16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100">
        <v>1720.95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20890.54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3073.619999999999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23964.16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23964.16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100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6" sqref="C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7">
        <v>1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2020-03-19T03:43:20Z</dcterms:modified>
</cp:coreProperties>
</file>